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Jenn\Desktop\CRISPR screen data files\28445693\"/>
    </mc:Choice>
  </mc:AlternateContent>
  <bookViews>
    <workbookView xWindow="0" yWindow="0" windowWidth="17130" windowHeight="8760" activeTab="1"/>
  </bookViews>
  <sheets>
    <sheet name="Hits by Reagent" sheetId="1" r:id="rId1"/>
    <sheet name="primary_screen-chi_squared_anal" sheetId="2" r:id="rId2"/>
  </sheets>
  <definedNames>
    <definedName name="_xlnm._FilterDatabase" localSheetId="0" hidden="1">'Hits by Reagent'!$A$1:$H$1</definedName>
    <definedName name="_xlnm._FilterDatabase" localSheetId="1" hidden="1">'primary_screen-chi_squared_anal'!$A$1:$G$1</definedName>
  </definedNames>
  <calcPr calcId="171027"/>
</workbook>
</file>

<file path=xl/calcChain.xml><?xml version="1.0" encoding="utf-8"?>
<calcChain xmlns="http://schemas.openxmlformats.org/spreadsheetml/2006/main">
  <c r="G2" i="2" l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386" i="1"/>
  <c r="B124" i="2" l="1"/>
  <c r="B80" i="2"/>
  <c r="B121" i="2"/>
  <c r="B14" i="2"/>
  <c r="B104" i="2"/>
  <c r="B4" i="2"/>
  <c r="B26" i="2"/>
  <c r="B34" i="2"/>
  <c r="B160" i="2"/>
  <c r="B99" i="2"/>
  <c r="B85" i="2"/>
  <c r="B148" i="2"/>
  <c r="B105" i="2"/>
  <c r="B156" i="2"/>
  <c r="B98" i="2"/>
  <c r="B107" i="2"/>
  <c r="B32" i="2"/>
  <c r="B44" i="2"/>
  <c r="B64" i="2"/>
  <c r="B43" i="2"/>
  <c r="B103" i="2"/>
  <c r="B73" i="2"/>
  <c r="B78" i="2"/>
  <c r="B93" i="2"/>
  <c r="B132" i="2"/>
  <c r="B150" i="2"/>
  <c r="B159" i="2"/>
  <c r="B108" i="2"/>
  <c r="B115" i="2"/>
  <c r="B38" i="2"/>
  <c r="B109" i="2"/>
  <c r="B2" i="2"/>
  <c r="B67" i="2"/>
  <c r="B141" i="2"/>
  <c r="B113" i="2"/>
  <c r="B116" i="2"/>
  <c r="B127" i="2"/>
  <c r="B101" i="2"/>
  <c r="B82" i="2"/>
  <c r="B3" i="2"/>
  <c r="B35" i="2"/>
  <c r="B36" i="2"/>
  <c r="B155" i="2"/>
  <c r="B140" i="2"/>
  <c r="B41" i="2"/>
  <c r="B30" i="2"/>
  <c r="B114" i="2"/>
  <c r="B37" i="2"/>
  <c r="B162" i="2"/>
  <c r="B131" i="2"/>
  <c r="B55" i="2"/>
  <c r="B29" i="2"/>
  <c r="B84" i="2"/>
  <c r="B154" i="2"/>
  <c r="B17" i="2"/>
  <c r="B72" i="2"/>
  <c r="B138" i="2"/>
  <c r="B122" i="2"/>
  <c r="B49" i="2"/>
  <c r="B157" i="2"/>
  <c r="B90" i="2"/>
  <c r="B163" i="2"/>
  <c r="B52" i="2"/>
  <c r="B126" i="2"/>
  <c r="B31" i="2"/>
  <c r="B45" i="2"/>
  <c r="B170" i="2"/>
  <c r="B46" i="2"/>
  <c r="B137" i="2"/>
  <c r="B145" i="2"/>
  <c r="B61" i="2"/>
  <c r="B57" i="2"/>
  <c r="B48" i="2"/>
  <c r="B68" i="2"/>
  <c r="B151" i="2"/>
  <c r="B70" i="2"/>
  <c r="B144" i="2"/>
  <c r="B76" i="2"/>
  <c r="B167" i="2"/>
  <c r="B91" i="2"/>
  <c r="B21" i="2"/>
  <c r="B81" i="2"/>
  <c r="B23" i="2"/>
  <c r="B147" i="2"/>
  <c r="B95" i="2"/>
  <c r="B128" i="2"/>
  <c r="B27" i="2"/>
  <c r="B63" i="2"/>
  <c r="B123" i="2"/>
  <c r="B110" i="2"/>
  <c r="B152" i="2"/>
  <c r="B71" i="2"/>
  <c r="B136" i="2"/>
  <c r="B92" i="2"/>
  <c r="B168" i="2"/>
  <c r="B120" i="2"/>
  <c r="B22" i="2"/>
  <c r="B142" i="2"/>
  <c r="B77" i="2"/>
  <c r="B11" i="2"/>
  <c r="B40" i="2"/>
  <c r="B42" i="2"/>
  <c r="B16" i="2"/>
  <c r="B28" i="2"/>
  <c r="B10" i="2"/>
  <c r="B149" i="2"/>
  <c r="B8" i="2"/>
  <c r="B59" i="2"/>
  <c r="B51" i="2"/>
  <c r="B158" i="2"/>
  <c r="B129" i="2"/>
  <c r="B106" i="2"/>
  <c r="B97" i="2"/>
  <c r="B74" i="2"/>
  <c r="B25" i="2"/>
  <c r="B111" i="2"/>
  <c r="B165" i="2"/>
  <c r="B89" i="2"/>
  <c r="B112" i="2"/>
  <c r="B117" i="2"/>
  <c r="B69" i="2"/>
  <c r="B19" i="2"/>
  <c r="B139" i="2"/>
  <c r="B96" i="2"/>
  <c r="B53" i="2"/>
  <c r="B83" i="2"/>
  <c r="B33" i="2"/>
  <c r="B94" i="2"/>
  <c r="B79" i="2"/>
  <c r="B9" i="2"/>
  <c r="B133" i="2"/>
  <c r="B15" i="2"/>
  <c r="B58" i="2"/>
  <c r="B125" i="2"/>
  <c r="B119" i="2"/>
  <c r="B13" i="2"/>
  <c r="B153" i="2"/>
  <c r="B86" i="2"/>
  <c r="B102" i="2"/>
  <c r="B6" i="2"/>
  <c r="B50" i="2"/>
  <c r="B130" i="2"/>
  <c r="B146" i="2"/>
  <c r="B134" i="2"/>
  <c r="B60" i="2"/>
  <c r="B39" i="2"/>
  <c r="B143" i="2"/>
  <c r="B135" i="2"/>
  <c r="B75" i="2"/>
  <c r="B169" i="2"/>
  <c r="B24" i="2"/>
  <c r="B66" i="2"/>
  <c r="B20" i="2"/>
  <c r="B54" i="2"/>
  <c r="B164" i="2"/>
  <c r="B161" i="2"/>
  <c r="B118" i="2"/>
  <c r="B7" i="2"/>
  <c r="B18" i="2"/>
  <c r="B166" i="2"/>
  <c r="B56" i="2"/>
  <c r="B100" i="2"/>
  <c r="B88" i="2"/>
  <c r="B5" i="2"/>
  <c r="B12" i="2"/>
  <c r="B87" i="2"/>
  <c r="B62" i="2"/>
  <c r="B47" i="2"/>
  <c r="B65" i="2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<sst xmlns="http://schemas.openxmlformats.org/spreadsheetml/2006/main" count="3082" uniqueCount="861">
  <si>
    <t>Name</t>
  </si>
  <si>
    <t>Reagent ID</t>
  </si>
  <si>
    <t>red. chi2</t>
  </si>
  <si>
    <t>validation gene?</t>
  </si>
  <si>
    <t>FPKM 1</t>
  </si>
  <si>
    <t>FPKM 2</t>
  </si>
  <si>
    <t>ABL1</t>
  </si>
  <si>
    <t>CR-003100-01</t>
  </si>
  <si>
    <t>no</t>
  </si>
  <si>
    <t>CR-003100-02</t>
  </si>
  <si>
    <t>CR-003100-03</t>
  </si>
  <si>
    <t>CR-003100-04</t>
  </si>
  <si>
    <t>ANAPC2</t>
  </si>
  <si>
    <t>CR-003200-01</t>
  </si>
  <si>
    <t>CR-003200-02</t>
  </si>
  <si>
    <t>CR-003200-03</t>
  </si>
  <si>
    <t>CR-003200-04</t>
  </si>
  <si>
    <t>ATM</t>
  </si>
  <si>
    <t>CR-003201-02</t>
  </si>
  <si>
    <t>CR-003201-03</t>
  </si>
  <si>
    <t>CR-003201-04</t>
  </si>
  <si>
    <t>CR-003201-05</t>
  </si>
  <si>
    <t>ATR</t>
  </si>
  <si>
    <t>CR-003202-01</t>
  </si>
  <si>
    <t>CR-003202-02</t>
  </si>
  <si>
    <t>CR-003202-03</t>
  </si>
  <si>
    <t>CR-003202-04</t>
  </si>
  <si>
    <t>AURKA</t>
  </si>
  <si>
    <t>CR-003545-05</t>
  </si>
  <si>
    <t>yes</t>
  </si>
  <si>
    <t>CR-003545-07</t>
  </si>
  <si>
    <t>CR-003545-08</t>
  </si>
  <si>
    <t>CR-003545-09</t>
  </si>
  <si>
    <t>AURKB</t>
  </si>
  <si>
    <t>CR-003326-01</t>
  </si>
  <si>
    <t>CR-003326-02</t>
  </si>
  <si>
    <t>CR-003326-04</t>
  </si>
  <si>
    <t>CR-003326-05</t>
  </si>
  <si>
    <t>BLM</t>
  </si>
  <si>
    <t>CR-007287-01</t>
  </si>
  <si>
    <t>CR-007287-02</t>
  </si>
  <si>
    <t>CR-007287-03</t>
  </si>
  <si>
    <t>CR-007287-04</t>
  </si>
  <si>
    <t>BRCA1</t>
  </si>
  <si>
    <t>CR-003461-01</t>
  </si>
  <si>
    <t>CR-003461-02</t>
  </si>
  <si>
    <t>CR-003461-03</t>
  </si>
  <si>
    <t>CR-003461-04</t>
  </si>
  <si>
    <t>BRSK1</t>
  </si>
  <si>
    <t>CR-004619-01</t>
  </si>
  <si>
    <t>CR-004619-02</t>
  </si>
  <si>
    <t>CR-004619-03</t>
  </si>
  <si>
    <t>CR-004619-04</t>
  </si>
  <si>
    <t>CCNA1</t>
  </si>
  <si>
    <t>CR-003204-02</t>
  </si>
  <si>
    <t>CR-003204-03</t>
  </si>
  <si>
    <t>CR-003204-04</t>
  </si>
  <si>
    <t>CR-003204-05</t>
  </si>
  <si>
    <t>CCNA2</t>
  </si>
  <si>
    <t>CR-003205-01</t>
  </si>
  <si>
    <t>CR-003205-03</t>
  </si>
  <si>
    <t>CR-003205-04</t>
  </si>
  <si>
    <t>CR-003205-05</t>
  </si>
  <si>
    <t>CCNB1</t>
  </si>
  <si>
    <t>CR-003206-01</t>
  </si>
  <si>
    <t>CR-003206-03</t>
  </si>
  <si>
    <t>CR-003206-04</t>
  </si>
  <si>
    <t>CR-003206-05</t>
  </si>
  <si>
    <t>CCNB2</t>
  </si>
  <si>
    <t>CR-003207-01</t>
  </si>
  <si>
    <t>CR-003207-02</t>
  </si>
  <si>
    <t>CR-003207-03</t>
  </si>
  <si>
    <t>CR-003207-04</t>
  </si>
  <si>
    <t>CCNB3</t>
  </si>
  <si>
    <t>CR-003208-02</t>
  </si>
  <si>
    <t>CR-003208-04</t>
  </si>
  <si>
    <t>CR-003208-05</t>
  </si>
  <si>
    <t>CR-003208-06</t>
  </si>
  <si>
    <t>CCNC</t>
  </si>
  <si>
    <t>CR-003209-02</t>
  </si>
  <si>
    <t>CR-003209-03</t>
  </si>
  <si>
    <t>CR-003209-04</t>
  </si>
  <si>
    <t>CR-003209-05</t>
  </si>
  <si>
    <t>CCND1</t>
  </si>
  <si>
    <t>CR-003210-01</t>
  </si>
  <si>
    <t>CR-003210-02</t>
  </si>
  <si>
    <t>CR-003210-03</t>
  </si>
  <si>
    <t>CR-003210-04</t>
  </si>
  <si>
    <t>CCND2</t>
  </si>
  <si>
    <t>CR-003211-01</t>
  </si>
  <si>
    <t>CR-003211-02</t>
  </si>
  <si>
    <t>CR-003211-03</t>
  </si>
  <si>
    <t>CR-003211-04</t>
  </si>
  <si>
    <t>CCND3</t>
  </si>
  <si>
    <t>CR-003212-01</t>
  </si>
  <si>
    <t>CR-003212-02</t>
  </si>
  <si>
    <t>CR-003212-03</t>
  </si>
  <si>
    <t>CR-003212-04</t>
  </si>
  <si>
    <t>CCNE1</t>
  </si>
  <si>
    <t>CR-003213-01</t>
  </si>
  <si>
    <t>CR-003213-02</t>
  </si>
  <si>
    <t>CR-003213-03</t>
  </si>
  <si>
    <t>CR-003213-04</t>
  </si>
  <si>
    <t>CCNE2</t>
  </si>
  <si>
    <t>CR-003214-02</t>
  </si>
  <si>
    <t>CR-003214-03</t>
  </si>
  <si>
    <t>CR-003214-04</t>
  </si>
  <si>
    <t>CR-003214-05</t>
  </si>
  <si>
    <t>CCNF</t>
  </si>
  <si>
    <t>CR-003215-01</t>
  </si>
  <si>
    <t>CR-003215-02</t>
  </si>
  <si>
    <t>CR-003215-03</t>
  </si>
  <si>
    <t>CR-003215-04</t>
  </si>
  <si>
    <t>CCNG1</t>
  </si>
  <si>
    <t>CR-003216-05</t>
  </si>
  <si>
    <t>CR-003216-06</t>
  </si>
  <si>
    <t>CR-003216-08</t>
  </si>
  <si>
    <t>CR-003216-09</t>
  </si>
  <si>
    <t>CCNG2</t>
  </si>
  <si>
    <t>CR-003217-02</t>
  </si>
  <si>
    <t>CR-003217-03</t>
  </si>
  <si>
    <t>CR-003217-04</t>
  </si>
  <si>
    <t>CR-003217-05</t>
  </si>
  <si>
    <t>CCNH</t>
  </si>
  <si>
    <t>CR-003218-01</t>
  </si>
  <si>
    <t>CR-003218-02</t>
  </si>
  <si>
    <t>CR-003218-03</t>
  </si>
  <si>
    <t>CR-003218-04</t>
  </si>
  <si>
    <t>CCNI</t>
  </si>
  <si>
    <t>CR-003219-01</t>
  </si>
  <si>
    <t>CR-003219-02</t>
  </si>
  <si>
    <t>CR-003219-03</t>
  </si>
  <si>
    <t>CR-003219-04</t>
  </si>
  <si>
    <t>CCNL1</t>
  </si>
  <si>
    <t>CR-008682-01</t>
  </si>
  <si>
    <t>CR-008682-02</t>
  </si>
  <si>
    <t>CR-008682-04</t>
  </si>
  <si>
    <t>CR-008682-05</t>
  </si>
  <si>
    <t>CCNT1</t>
  </si>
  <si>
    <t>CR-003220-05</t>
  </si>
  <si>
    <t>CR-003220-07</t>
  </si>
  <si>
    <t>CR-003220-08</t>
  </si>
  <si>
    <t>CR-003220-09</t>
  </si>
  <si>
    <t>CCNT2</t>
  </si>
  <si>
    <t>CR-003221-01</t>
  </si>
  <si>
    <t>CR-003221-02</t>
  </si>
  <si>
    <t>CR-003221-03</t>
  </si>
  <si>
    <t>CR-003221-04</t>
  </si>
  <si>
    <t>CDC16</t>
  </si>
  <si>
    <t>CR-003223-01</t>
  </si>
  <si>
    <t>CR-003223-02</t>
  </si>
  <si>
    <t>CR-003223-03</t>
  </si>
  <si>
    <t>CR-003223-04</t>
  </si>
  <si>
    <t>CDC20</t>
  </si>
  <si>
    <t>CR-003225-01</t>
  </si>
  <si>
    <t>CR-003225-02</t>
  </si>
  <si>
    <t>CR-003225-03</t>
  </si>
  <si>
    <t>CR-003225-04</t>
  </si>
  <si>
    <t>CDC25A</t>
  </si>
  <si>
    <t>CR-003226-01</t>
  </si>
  <si>
    <t>CR-003226-02</t>
  </si>
  <si>
    <t>CR-003226-03</t>
  </si>
  <si>
    <t>CR-003226-04</t>
  </si>
  <si>
    <t>CDC25B</t>
  </si>
  <si>
    <t>CR-003227-01</t>
  </si>
  <si>
    <t>CR-003227-02</t>
  </si>
  <si>
    <t>CR-003227-03</t>
  </si>
  <si>
    <t>CR-003227-04</t>
  </si>
  <si>
    <t>CDC25C</t>
  </si>
  <si>
    <t>CR-003228-01</t>
  </si>
  <si>
    <t>CR-003228-02</t>
  </si>
  <si>
    <t>CR-003228-03</t>
  </si>
  <si>
    <t>CR-003228-04</t>
  </si>
  <si>
    <t>CDC27</t>
  </si>
  <si>
    <t>CR-003229-02</t>
  </si>
  <si>
    <t>CR-003229-03</t>
  </si>
  <si>
    <t>CR-003229-04</t>
  </si>
  <si>
    <t>CR-003229-05</t>
  </si>
  <si>
    <t>CDC34</t>
  </si>
  <si>
    <t>CR-003230-01</t>
  </si>
  <si>
    <t>CR-003230-02</t>
  </si>
  <si>
    <t>CR-003230-03</t>
  </si>
  <si>
    <t>CR-003230-04</t>
  </si>
  <si>
    <t>CDC37</t>
  </si>
  <si>
    <t>CR-003231-01</t>
  </si>
  <si>
    <t>CR-003231-02</t>
  </si>
  <si>
    <t>CR-003231-03</t>
  </si>
  <si>
    <t>CR-003231-04</t>
  </si>
  <si>
    <t>CDC45</t>
  </si>
  <si>
    <t>CR-003232-01</t>
  </si>
  <si>
    <t>CR-003232-02</t>
  </si>
  <si>
    <t>CR-003232-03</t>
  </si>
  <si>
    <t>CR-003232-04</t>
  </si>
  <si>
    <t>CDC6</t>
  </si>
  <si>
    <t>CR-003233-01</t>
  </si>
  <si>
    <t>CR-003233-02</t>
  </si>
  <si>
    <t>CR-003233-03</t>
  </si>
  <si>
    <t>CR-003233-04</t>
  </si>
  <si>
    <t>CDC7</t>
  </si>
  <si>
    <t>CR-003234-01</t>
  </si>
  <si>
    <t>CR-003234-02</t>
  </si>
  <si>
    <t>CR-003234-03</t>
  </si>
  <si>
    <t>CR-003234-04</t>
  </si>
  <si>
    <t>CDK1</t>
  </si>
  <si>
    <t>CR-003224-02</t>
  </si>
  <si>
    <t>CR-003224-03</t>
  </si>
  <si>
    <t>CR-003224-04</t>
  </si>
  <si>
    <t>CR-003224-05</t>
  </si>
  <si>
    <t>CDK10</t>
  </si>
  <si>
    <t>CR-003235-01</t>
  </si>
  <si>
    <t>CR-003235-02</t>
  </si>
  <si>
    <t>CR-003235-03</t>
  </si>
  <si>
    <t>CR-003235-04</t>
  </si>
  <si>
    <t>CDK2</t>
  </si>
  <si>
    <t>CR-003236-01</t>
  </si>
  <si>
    <t>CR-003236-02</t>
  </si>
  <si>
    <t>CR-003236-03</t>
  </si>
  <si>
    <t>CR-003236-04</t>
  </si>
  <si>
    <t>CDK3</t>
  </si>
  <si>
    <t>CR-003237-01</t>
  </si>
  <si>
    <t>-</t>
  </si>
  <si>
    <t>CR-003237-02</t>
  </si>
  <si>
    <t>CR-003237-03</t>
  </si>
  <si>
    <t>CR-003237-04</t>
  </si>
  <si>
    <t>CDK4</t>
  </si>
  <si>
    <t>CR-003238-01</t>
  </si>
  <si>
    <t>CR-003238-02</t>
  </si>
  <si>
    <t>CR-003238-04</t>
  </si>
  <si>
    <t>CR-003238-05</t>
  </si>
  <si>
    <t>CDK5</t>
  </si>
  <si>
    <t>CR-003239-01</t>
  </si>
  <si>
    <t>CR-003239-02</t>
  </si>
  <si>
    <t>CR-003239-03</t>
  </si>
  <si>
    <t>CR-003239-04</t>
  </si>
  <si>
    <t>CDK5R1</t>
  </si>
  <si>
    <t>CR-008988-01</t>
  </si>
  <si>
    <t>CR-008988-02</t>
  </si>
  <si>
    <t>CR-008988-03</t>
  </si>
  <si>
    <t>CR-008988-04</t>
  </si>
  <si>
    <t>CDK5R2</t>
  </si>
  <si>
    <t>CR-008885-01</t>
  </si>
  <si>
    <t>CR-008885-03</t>
  </si>
  <si>
    <t>CR-008885-04</t>
  </si>
  <si>
    <t>CR-008885-05</t>
  </si>
  <si>
    <t>CDK6</t>
  </si>
  <si>
    <t>CR-003240-01</t>
  </si>
  <si>
    <t>CR-003240-03</t>
  </si>
  <si>
    <t>CR-003240-04</t>
  </si>
  <si>
    <t>CR-003240-07</t>
  </si>
  <si>
    <t>CDK7</t>
  </si>
  <si>
    <t>CR-003241-02</t>
  </si>
  <si>
    <t>CR-003241-03</t>
  </si>
  <si>
    <t>CR-003241-05</t>
  </si>
  <si>
    <t>CR-003241-06</t>
  </si>
  <si>
    <t>CDK8</t>
  </si>
  <si>
    <t>CR-003242-01</t>
  </si>
  <si>
    <t>CR-003242-02</t>
  </si>
  <si>
    <t>CR-003242-03</t>
  </si>
  <si>
    <t>CR-003242-04</t>
  </si>
  <si>
    <t>CDK9</t>
  </si>
  <si>
    <t>CR-003243-01</t>
  </si>
  <si>
    <t>CR-003243-02</t>
  </si>
  <si>
    <t>CR-003243-03</t>
  </si>
  <si>
    <t>CR-003243-04</t>
  </si>
  <si>
    <t>CDKL1</t>
  </si>
  <si>
    <t>CR-004323-01</t>
  </si>
  <si>
    <t>CR-004323-02</t>
  </si>
  <si>
    <t>CR-004323-03</t>
  </si>
  <si>
    <t>CR-004323-04</t>
  </si>
  <si>
    <t>CDKL2</t>
  </si>
  <si>
    <t>CR-004797-02</t>
  </si>
  <si>
    <t>CR-004797-03</t>
  </si>
  <si>
    <t>CR-004797-05</t>
  </si>
  <si>
    <t>CR-004797-06</t>
  </si>
  <si>
    <t>CDKL5</t>
  </si>
  <si>
    <t>CR-004799-01</t>
  </si>
  <si>
    <t>CR-004799-02</t>
  </si>
  <si>
    <t>CR-004799-03</t>
  </si>
  <si>
    <t>CR-004799-04</t>
  </si>
  <si>
    <t>CDKN1A</t>
  </si>
  <si>
    <t>CR-003471-01</t>
  </si>
  <si>
    <t>CR-003471-02</t>
  </si>
  <si>
    <t>CR-003471-03</t>
  </si>
  <si>
    <t>CR-003471-04</t>
  </si>
  <si>
    <t>CDKN1B</t>
  </si>
  <si>
    <t>CR-003472-01</t>
  </si>
  <si>
    <t>CR-003472-02</t>
  </si>
  <si>
    <t>CR-003472-04</t>
  </si>
  <si>
    <t>CR-003472-05</t>
  </si>
  <si>
    <t>CDKN1C</t>
  </si>
  <si>
    <t>CR-003244-01</t>
  </si>
  <si>
    <t>CR-003244-02</t>
  </si>
  <si>
    <t>CR-003244-04</t>
  </si>
  <si>
    <t>CR-003244-05</t>
  </si>
  <si>
    <t>CDKN2A</t>
  </si>
  <si>
    <t>CR-011007-01</t>
  </si>
  <si>
    <t>CR-011007-02</t>
  </si>
  <si>
    <t>CR-011007-03</t>
  </si>
  <si>
    <t>CR-011007-04</t>
  </si>
  <si>
    <t>CDKN2B</t>
  </si>
  <si>
    <t>CR-003245-02</t>
  </si>
  <si>
    <t>CR-003245-03</t>
  </si>
  <si>
    <t>CR-003245-07</t>
  </si>
  <si>
    <t>CR-003245-08</t>
  </si>
  <si>
    <t>CDKN2C</t>
  </si>
  <si>
    <t>CR-003246-02</t>
  </si>
  <si>
    <t>CR-003246-05</t>
  </si>
  <si>
    <t>CR-003246-09</t>
  </si>
  <si>
    <t>CR-003246-10</t>
  </si>
  <si>
    <t>CDKN2D</t>
  </si>
  <si>
    <t>CR-003247-01</t>
  </si>
  <si>
    <t>CR-003247-02</t>
  </si>
  <si>
    <t>CR-003247-03</t>
  </si>
  <si>
    <t>CR-003247-04</t>
  </si>
  <si>
    <t>CDKN3</t>
  </si>
  <si>
    <t>CR-003879-02</t>
  </si>
  <si>
    <t>CR-003879-03</t>
  </si>
  <si>
    <t>CR-003879-04</t>
  </si>
  <si>
    <t>CR-003879-05</t>
  </si>
  <si>
    <t>CDT1</t>
  </si>
  <si>
    <t>CR-003248-02</t>
  </si>
  <si>
    <t>CR-003248-03</t>
  </si>
  <si>
    <t>CR-003248-04</t>
  </si>
  <si>
    <t>CR-003248-05</t>
  </si>
  <si>
    <t>CENPA</t>
  </si>
  <si>
    <t>CR-003249-01</t>
  </si>
  <si>
    <t>CR-003249-02</t>
  </si>
  <si>
    <t>CR-003249-03</t>
  </si>
  <si>
    <t>CR-003249-05</t>
  </si>
  <si>
    <t>CENPB</t>
  </si>
  <si>
    <t>CR-003250-01</t>
  </si>
  <si>
    <t>CR-003250-02</t>
  </si>
  <si>
    <t>CR-003250-03</t>
  </si>
  <si>
    <t>CR-003250-04</t>
  </si>
  <si>
    <t>CENPC</t>
  </si>
  <si>
    <t>CR-003251-02</t>
  </si>
  <si>
    <t>CR-003251-03</t>
  </si>
  <si>
    <t>CR-003251-04</t>
  </si>
  <si>
    <t>CR-003251-05</t>
  </si>
  <si>
    <t>CENPE</t>
  </si>
  <si>
    <t>CR-003252-02</t>
  </si>
  <si>
    <t>CR-003252-03</t>
  </si>
  <si>
    <t>CR-003252-04</t>
  </si>
  <si>
    <t>CR-003252-05</t>
  </si>
  <si>
    <t>CENPF</t>
  </si>
  <si>
    <t>CR-003253-02</t>
  </si>
  <si>
    <t>CR-003253-03</t>
  </si>
  <si>
    <t>CR-003253-04</t>
  </si>
  <si>
    <t>CR-003253-05</t>
  </si>
  <si>
    <t>CENPH</t>
  </si>
  <si>
    <t>CR-003254-02</t>
  </si>
  <si>
    <t>CR-003254-03</t>
  </si>
  <si>
    <t>CR-003254-05</t>
  </si>
  <si>
    <t>CR-003254-07</t>
  </si>
  <si>
    <t>CHEK1</t>
  </si>
  <si>
    <t>CR-003255-03</t>
  </si>
  <si>
    <t>CR-003255-04</t>
  </si>
  <si>
    <t>CR-003255-06</t>
  </si>
  <si>
    <t>CR-003255-07</t>
  </si>
  <si>
    <t>CHEK2</t>
  </si>
  <si>
    <t>CR-003256-01</t>
  </si>
  <si>
    <t>CR-003256-02</t>
  </si>
  <si>
    <t>CR-003256-03</t>
  </si>
  <si>
    <t>CR-003256-04</t>
  </si>
  <si>
    <t>CKS1B</t>
  </si>
  <si>
    <t>CR-004586-01</t>
  </si>
  <si>
    <t>CR-004586-02</t>
  </si>
  <si>
    <t>CR-004586-04</t>
  </si>
  <si>
    <t>CR-004586-05</t>
  </si>
  <si>
    <t>CKS2</t>
  </si>
  <si>
    <t>CR-007678-01</t>
  </si>
  <si>
    <t>CR-007678-02</t>
  </si>
  <si>
    <t>CR-007678-03</t>
  </si>
  <si>
    <t>CR-007678-04</t>
  </si>
  <si>
    <t>E2F1</t>
  </si>
  <si>
    <t>CR-003259-01</t>
  </si>
  <si>
    <t>CR-003259-02</t>
  </si>
  <si>
    <t>CR-003259-03</t>
  </si>
  <si>
    <t>CR-003259-04</t>
  </si>
  <si>
    <t>E2F2</t>
  </si>
  <si>
    <t>CR-003260-01</t>
  </si>
  <si>
    <t>CR-003260-02</t>
  </si>
  <si>
    <t>CR-003260-03</t>
  </si>
  <si>
    <t>CR-003260-04</t>
  </si>
  <si>
    <t>E2F3</t>
  </si>
  <si>
    <t>CR-003261-01</t>
  </si>
  <si>
    <t>CR-003261-02</t>
  </si>
  <si>
    <t>CR-003261-03</t>
  </si>
  <si>
    <t>CR-003261-04</t>
  </si>
  <si>
    <t>E2F4</t>
  </si>
  <si>
    <t>CR-003262-01</t>
  </si>
  <si>
    <t>CR-003262-02</t>
  </si>
  <si>
    <t>CR-003262-03</t>
  </si>
  <si>
    <t>CR-003262-04</t>
  </si>
  <si>
    <t>E2F5</t>
  </si>
  <si>
    <t>CR-003263-01</t>
  </si>
  <si>
    <t>CR-003263-02</t>
  </si>
  <si>
    <t>CR-003263-03</t>
  </si>
  <si>
    <t>CR-003263-04</t>
  </si>
  <si>
    <t>E2F6</t>
  </si>
  <si>
    <t>CR-003264-01</t>
  </si>
  <si>
    <t>CR-003264-02</t>
  </si>
  <si>
    <t>CR-003264-03</t>
  </si>
  <si>
    <t>CR-003264-04</t>
  </si>
  <si>
    <t>EID1</t>
  </si>
  <si>
    <t>CR-003258-01</t>
  </si>
  <si>
    <t>CR-003258-02</t>
  </si>
  <si>
    <t>CR-003258-03</t>
  </si>
  <si>
    <t>CR-003258-04</t>
  </si>
  <si>
    <t>EP300</t>
  </si>
  <si>
    <t>CR-003486-01</t>
  </si>
  <si>
    <t>CR-003486-02</t>
  </si>
  <si>
    <t>CR-003486-03</t>
  </si>
  <si>
    <t>CR-003486-04</t>
  </si>
  <si>
    <t>ERCC3</t>
  </si>
  <si>
    <t>CR-011028-01</t>
  </si>
  <si>
    <t>CR-011028-02</t>
  </si>
  <si>
    <t>CR-011028-03</t>
  </si>
  <si>
    <t>CR-011028-04</t>
  </si>
  <si>
    <t>FANCG</t>
  </si>
  <si>
    <t>CR-011899-01</t>
  </si>
  <si>
    <t>CR-011899-02</t>
  </si>
  <si>
    <t>CR-011899-03</t>
  </si>
  <si>
    <t>CR-011899-04</t>
  </si>
  <si>
    <t>FOS</t>
  </si>
  <si>
    <t>CR-003265-01</t>
  </si>
  <si>
    <t>CR-003265-03</t>
  </si>
  <si>
    <t>CR-003265-04</t>
  </si>
  <si>
    <t>CR-003265-05</t>
  </si>
  <si>
    <t>FOXN3</t>
  </si>
  <si>
    <t>CR-009310-01</t>
  </si>
  <si>
    <t>CR-009310-02</t>
  </si>
  <si>
    <t>CR-009310-03</t>
  </si>
  <si>
    <t>CR-009310-04</t>
  </si>
  <si>
    <t>GADD45A</t>
  </si>
  <si>
    <t>CR-003893-01</t>
  </si>
  <si>
    <t>CR-003893-03</t>
  </si>
  <si>
    <t>CR-003893-04</t>
  </si>
  <si>
    <t>CR-003893-05</t>
  </si>
  <si>
    <t>GAK</t>
  </si>
  <si>
    <t>CR-005005-02</t>
  </si>
  <si>
    <t>CR-005005-03</t>
  </si>
  <si>
    <t>CR-005005-04</t>
  </si>
  <si>
    <t>CR-005005-05</t>
  </si>
  <si>
    <t>GML</t>
  </si>
  <si>
    <t>CR-019639-01</t>
  </si>
  <si>
    <t>CR-019639-02</t>
  </si>
  <si>
    <t>CR-019639-03</t>
  </si>
  <si>
    <t>CR-019639-04</t>
  </si>
  <si>
    <t>GMNN</t>
  </si>
  <si>
    <t>CR-003270-02</t>
  </si>
  <si>
    <t>CR-003270-04</t>
  </si>
  <si>
    <t>CR-003270-05</t>
  </si>
  <si>
    <t>CR-003270-06</t>
  </si>
  <si>
    <t>GSK3B</t>
  </si>
  <si>
    <t>CR-003010-01</t>
  </si>
  <si>
    <t>CR-003010-02</t>
  </si>
  <si>
    <t>CR-003010-03</t>
  </si>
  <si>
    <t>CR-003010-04</t>
  </si>
  <si>
    <t>GTSE1</t>
  </si>
  <si>
    <t>CR-005286-01</t>
  </si>
  <si>
    <t>CR-005286-02</t>
  </si>
  <si>
    <t>CR-005286-03</t>
  </si>
  <si>
    <t>CR-005286-04</t>
  </si>
  <si>
    <t>HDAC3</t>
  </si>
  <si>
    <t>CR-003496-01</t>
  </si>
  <si>
    <t>CR-003496-02</t>
  </si>
  <si>
    <t>CR-003496-03</t>
  </si>
  <si>
    <t>CR-003496-04</t>
  </si>
  <si>
    <t>HDAC5</t>
  </si>
  <si>
    <t>CR-003498-01</t>
  </si>
  <si>
    <t>CR-003498-02</t>
  </si>
  <si>
    <t>CR-003498-04</t>
  </si>
  <si>
    <t>CR-003498-05</t>
  </si>
  <si>
    <t>HDAC7</t>
  </si>
  <si>
    <t>CR-009330-01</t>
  </si>
  <si>
    <t>CR-009330-02</t>
  </si>
  <si>
    <t>CR-009330-03</t>
  </si>
  <si>
    <t>CR-009330-04</t>
  </si>
  <si>
    <t>HDAC9</t>
  </si>
  <si>
    <t>CR-005241-01</t>
  </si>
  <si>
    <t>CR-005241-02</t>
  </si>
  <si>
    <t>CR-005241-03</t>
  </si>
  <si>
    <t>CR-005241-04</t>
  </si>
  <si>
    <t>HIPK2</t>
  </si>
  <si>
    <t>CR-003266-01</t>
  </si>
  <si>
    <t>CR-003266-02</t>
  </si>
  <si>
    <t>CR-003266-03</t>
  </si>
  <si>
    <t>CR-003266-04</t>
  </si>
  <si>
    <t>HUS1</t>
  </si>
  <si>
    <t>CR-003267-01</t>
  </si>
  <si>
    <t>CR-003267-02</t>
  </si>
  <si>
    <t>CR-003267-03</t>
  </si>
  <si>
    <t>CR-003267-04</t>
  </si>
  <si>
    <t>JUN</t>
  </si>
  <si>
    <t>CR-003268-01</t>
  </si>
  <si>
    <t>CR-003268-02</t>
  </si>
  <si>
    <t>CR-003268-03</t>
  </si>
  <si>
    <t>CR-003268-04</t>
  </si>
  <si>
    <t>JUNB</t>
  </si>
  <si>
    <t>CR-003269-01</t>
  </si>
  <si>
    <t>CR-003269-02</t>
  </si>
  <si>
    <t>CR-003269-04</t>
  </si>
  <si>
    <t>CR-003269-05</t>
  </si>
  <si>
    <t>KAT2B</t>
  </si>
  <si>
    <t>CR-005055-01</t>
  </si>
  <si>
    <t>CR-005055-02</t>
  </si>
  <si>
    <t>CR-005055-03</t>
  </si>
  <si>
    <t>CR-005055-04</t>
  </si>
  <si>
    <t>KDM5A</t>
  </si>
  <si>
    <t>CR-003297-02</t>
  </si>
  <si>
    <t>CR-003297-04</t>
  </si>
  <si>
    <t>CR-003297-05</t>
  </si>
  <si>
    <t>CR-003297-06</t>
  </si>
  <si>
    <t>MAD2L1</t>
  </si>
  <si>
    <t>CR-003271-01</t>
  </si>
  <si>
    <t>CR-003271-03</t>
  </si>
  <si>
    <t>CR-003271-04</t>
  </si>
  <si>
    <t>CR-003271-06</t>
  </si>
  <si>
    <t>MAD2L2</t>
  </si>
  <si>
    <t>CR-003272-01</t>
  </si>
  <si>
    <t>CR-003272-02</t>
  </si>
  <si>
    <t>CR-003272-03</t>
  </si>
  <si>
    <t>CR-003272-04</t>
  </si>
  <si>
    <t>MAX</t>
  </si>
  <si>
    <t>CR-010092-01</t>
  </si>
  <si>
    <t>CR-010092-02</t>
  </si>
  <si>
    <t>CR-010092-03</t>
  </si>
  <si>
    <t>CR-010092-04</t>
  </si>
  <si>
    <t>MCM10</t>
  </si>
  <si>
    <t>CR-019193-01</t>
  </si>
  <si>
    <t>CR-019193-02</t>
  </si>
  <si>
    <t>CR-019193-04</t>
  </si>
  <si>
    <t>CR-019193-05</t>
  </si>
  <si>
    <t>MCM2</t>
  </si>
  <si>
    <t>CR-003273-02</t>
  </si>
  <si>
    <t>CR-003273-03</t>
  </si>
  <si>
    <t>CR-003273-04</t>
  </si>
  <si>
    <t>CR-003273-05</t>
  </si>
  <si>
    <t>MCM3</t>
  </si>
  <si>
    <t>CR-003274-01</t>
  </si>
  <si>
    <t>CR-003274-02</t>
  </si>
  <si>
    <t>CR-003274-03</t>
  </si>
  <si>
    <t>CR-003274-04</t>
  </si>
  <si>
    <t>MCM3AP</t>
  </si>
  <si>
    <t>CR-017379-01</t>
  </si>
  <si>
    <t>CR-017379-02</t>
  </si>
  <si>
    <t>CR-017379-03</t>
  </si>
  <si>
    <t>CR-017379-04</t>
  </si>
  <si>
    <t>MCM4</t>
  </si>
  <si>
    <t>CR-003275-01</t>
  </si>
  <si>
    <t>CR-003275-02</t>
  </si>
  <si>
    <t>CR-003275-03</t>
  </si>
  <si>
    <t>CR-003275-04</t>
  </si>
  <si>
    <t>MCM5</t>
  </si>
  <si>
    <t>CR-003276-01</t>
  </si>
  <si>
    <t>CR-003276-02</t>
  </si>
  <si>
    <t>CR-003276-03</t>
  </si>
  <si>
    <t>CR-003276-04</t>
  </si>
  <si>
    <t>MCM6</t>
  </si>
  <si>
    <t>CR-003277-01</t>
  </si>
  <si>
    <t>CR-003277-02</t>
  </si>
  <si>
    <t>CR-003277-04</t>
  </si>
  <si>
    <t>CR-003277-05</t>
  </si>
  <si>
    <t>MCM7</t>
  </si>
  <si>
    <t>CR-003278-01</t>
  </si>
  <si>
    <t>CR-003278-02</t>
  </si>
  <si>
    <t>CR-003278-03</t>
  </si>
  <si>
    <t>CR-003278-04</t>
  </si>
  <si>
    <t>MCM8</t>
  </si>
  <si>
    <t>CR-017291-05</t>
  </si>
  <si>
    <t>CR-017291-06</t>
  </si>
  <si>
    <t>CR-017291-07</t>
  </si>
  <si>
    <t>CR-017291-09</t>
  </si>
  <si>
    <t>MCM9</t>
  </si>
  <si>
    <t>CR-017615-01</t>
  </si>
  <si>
    <t>CR-017615-02</t>
  </si>
  <si>
    <t>CR-017615-03</t>
  </si>
  <si>
    <t>CR-017615-04</t>
  </si>
  <si>
    <t>MDM2</t>
  </si>
  <si>
    <t>CR-003279-01</t>
  </si>
  <si>
    <t>CR-003279-02</t>
  </si>
  <si>
    <t>CR-003279-03</t>
  </si>
  <si>
    <t>CR-003279-04</t>
  </si>
  <si>
    <t>MKI67</t>
  </si>
  <si>
    <t>CR-003280-01</t>
  </si>
  <si>
    <t>CR-003280-02</t>
  </si>
  <si>
    <t>CR-003280-04</t>
  </si>
  <si>
    <t>CR-003280-06</t>
  </si>
  <si>
    <t>MNAT1</t>
  </si>
  <si>
    <t>CR-003281-01</t>
  </si>
  <si>
    <t>CR-003281-02</t>
  </si>
  <si>
    <t>CR-003281-03</t>
  </si>
  <si>
    <t>CR-003281-05</t>
  </si>
  <si>
    <t>MYC</t>
  </si>
  <si>
    <t>CR-003282-01</t>
  </si>
  <si>
    <t>CR-003282-03</t>
  </si>
  <si>
    <t>CR-003282-05</t>
  </si>
  <si>
    <t>CR-003282-08</t>
  </si>
  <si>
    <t>MYT1</t>
  </si>
  <si>
    <t>CR-005271-02</t>
  </si>
  <si>
    <t>CR-005271-03</t>
  </si>
  <si>
    <t>CR-005271-04</t>
  </si>
  <si>
    <t>CR-005271-06</t>
  </si>
  <si>
    <t>NRG1</t>
  </si>
  <si>
    <t>CR-004608-01</t>
  </si>
  <si>
    <t>CR-004608-02</t>
  </si>
  <si>
    <t>CR-004608-03</t>
  </si>
  <si>
    <t>CR-004608-04</t>
  </si>
  <si>
    <t>ORC1</t>
  </si>
  <si>
    <t>CR-003283-01</t>
  </si>
  <si>
    <t>CR-003283-02</t>
  </si>
  <si>
    <t>CR-003283-03</t>
  </si>
  <si>
    <t>CR-003283-04</t>
  </si>
  <si>
    <t>ORC2</t>
  </si>
  <si>
    <t>CR-003284-01</t>
  </si>
  <si>
    <t>CR-003284-03</t>
  </si>
  <si>
    <t>CR-003284-04</t>
  </si>
  <si>
    <t>CR-003284-05</t>
  </si>
  <si>
    <t>ORC3</t>
  </si>
  <si>
    <t>CR-003285-01</t>
  </si>
  <si>
    <t>CR-003285-02</t>
  </si>
  <si>
    <t>CR-003285-03</t>
  </si>
  <si>
    <t>CR-003285-04</t>
  </si>
  <si>
    <t>ORC4</t>
  </si>
  <si>
    <t>CR-003286-02</t>
  </si>
  <si>
    <t>CR-003286-03</t>
  </si>
  <si>
    <t>CR-003286-04</t>
  </si>
  <si>
    <t>CR-003286-05</t>
  </si>
  <si>
    <t>ORC5</t>
  </si>
  <si>
    <t>CR-003287-02</t>
  </si>
  <si>
    <t>CR-003287-03</t>
  </si>
  <si>
    <t>CR-003287-05</t>
  </si>
  <si>
    <t>CR-003287-06</t>
  </si>
  <si>
    <t>ORC6</t>
  </si>
  <si>
    <t>CR-003288-02</t>
  </si>
  <si>
    <t>CR-003288-03</t>
  </si>
  <si>
    <t>CR-003288-04</t>
  </si>
  <si>
    <t>CR-003288-05</t>
  </si>
  <si>
    <t>PA2G4</t>
  </si>
  <si>
    <t>CR-008860-01</t>
  </si>
  <si>
    <t>CR-008860-02</t>
  </si>
  <si>
    <t>CR-008860-03</t>
  </si>
  <si>
    <t>CR-008860-04</t>
  </si>
  <si>
    <t>PCNA</t>
  </si>
  <si>
    <t>CR-003289-04</t>
  </si>
  <si>
    <t>CR-003289-05</t>
  </si>
  <si>
    <t>CR-003289-06</t>
  </si>
  <si>
    <t>CR-003289-07</t>
  </si>
  <si>
    <t>PIN1</t>
  </si>
  <si>
    <t>CR-003291-02</t>
  </si>
  <si>
    <t>CR-003291-04</t>
  </si>
  <si>
    <t>CR-003291-05</t>
  </si>
  <si>
    <t>CR-003291-06</t>
  </si>
  <si>
    <t>PLK1</t>
  </si>
  <si>
    <t>CR-003290-01</t>
  </si>
  <si>
    <t>CR-003290-02</t>
  </si>
  <si>
    <t>CR-003290-03</t>
  </si>
  <si>
    <t>CR-003290-04</t>
  </si>
  <si>
    <t>PLK2</t>
  </si>
  <si>
    <t>CR-003325-02</t>
  </si>
  <si>
    <t>CR-003325-03</t>
  </si>
  <si>
    <t>CR-003325-04</t>
  </si>
  <si>
    <t>CR-003325-05</t>
  </si>
  <si>
    <t>PLK3</t>
  </si>
  <si>
    <t>CR-003257-01</t>
  </si>
  <si>
    <t>CR-003257-03</t>
  </si>
  <si>
    <t>CR-003257-04</t>
  </si>
  <si>
    <t>CR-003257-05</t>
  </si>
  <si>
    <t>PRKDC</t>
  </si>
  <si>
    <t>CR-005030-01</t>
  </si>
  <si>
    <t>CR-005030-02</t>
  </si>
  <si>
    <t>CR-005030-03</t>
  </si>
  <si>
    <t>CR-005030-04</t>
  </si>
  <si>
    <t>PTGIR</t>
  </si>
  <si>
    <t>CR-005716-01</t>
  </si>
  <si>
    <t>CR-005716-02</t>
  </si>
  <si>
    <t>CR-005716-03</t>
  </si>
  <si>
    <t>CR-005716-05</t>
  </si>
  <si>
    <t>PTGIS</t>
  </si>
  <si>
    <t>CR-004691-01</t>
  </si>
  <si>
    <t>CR-004691-02</t>
  </si>
  <si>
    <t>CR-004691-03</t>
  </si>
  <si>
    <t>CR-004691-06</t>
  </si>
  <si>
    <t>RAD1</t>
  </si>
  <si>
    <t>CR-003293-08</t>
  </si>
  <si>
    <t>CR-003293-09</t>
  </si>
  <si>
    <t>CR-003293-10</t>
  </si>
  <si>
    <t>CR-003293-11</t>
  </si>
  <si>
    <t>RAD17</t>
  </si>
  <si>
    <t>CR-003294-02</t>
  </si>
  <si>
    <t>CR-003294-03</t>
  </si>
  <si>
    <t>CR-003294-04</t>
  </si>
  <si>
    <t>CR-003294-05</t>
  </si>
  <si>
    <t>RAD51</t>
  </si>
  <si>
    <t>CR-003530-01</t>
  </si>
  <si>
    <t>CR-003530-02</t>
  </si>
  <si>
    <t>CR-003530-03</t>
  </si>
  <si>
    <t>CR-003530-04</t>
  </si>
  <si>
    <t>RAD52</t>
  </si>
  <si>
    <t>CR-011760-01</t>
  </si>
  <si>
    <t>CR-011760-02</t>
  </si>
  <si>
    <t>CR-011760-03</t>
  </si>
  <si>
    <t>CR-011760-04</t>
  </si>
  <si>
    <t>RAD9A</t>
  </si>
  <si>
    <t>CR-003295-01</t>
  </si>
  <si>
    <t>CR-003295-02</t>
  </si>
  <si>
    <t>CR-003295-03</t>
  </si>
  <si>
    <t>CR-003295-04</t>
  </si>
  <si>
    <t>RB1</t>
  </si>
  <si>
    <t>CR-003296-02</t>
  </si>
  <si>
    <t>CR-003296-03</t>
  </si>
  <si>
    <t>CR-003296-04</t>
  </si>
  <si>
    <t>CR-003296-05</t>
  </si>
  <si>
    <t>RBBP8</t>
  </si>
  <si>
    <t>CR-011376-02</t>
  </si>
  <si>
    <t>CR-011376-05</t>
  </si>
  <si>
    <t>CR-011376-07</t>
  </si>
  <si>
    <t>CR-011376-08</t>
  </si>
  <si>
    <t>RBL1</t>
  </si>
  <si>
    <t>CR-003298-02</t>
  </si>
  <si>
    <t>CR-003298-03</t>
  </si>
  <si>
    <t>CR-003298-04</t>
  </si>
  <si>
    <t>CR-003298-05</t>
  </si>
  <si>
    <t>RBL2</t>
  </si>
  <si>
    <t>CR-003299-01</t>
  </si>
  <si>
    <t>CR-003299-03</t>
  </si>
  <si>
    <t>CR-003299-04</t>
  </si>
  <si>
    <t>CR-003299-05</t>
  </si>
  <si>
    <t>RBM38</t>
  </si>
  <si>
    <t>CR-017352-01</t>
  </si>
  <si>
    <t>CR-017352-02</t>
  </si>
  <si>
    <t>CR-017352-03</t>
  </si>
  <si>
    <t>CR-017352-04</t>
  </si>
  <si>
    <t>RBP1</t>
  </si>
  <si>
    <t>CR-003300-01</t>
  </si>
  <si>
    <t>CR-003300-02</t>
  </si>
  <si>
    <t>CR-003300-03</t>
  </si>
  <si>
    <t>CR-003300-05</t>
  </si>
  <si>
    <t>RPA3</t>
  </si>
  <si>
    <t>CR-003322-04</t>
  </si>
  <si>
    <t>CR-003322-05</t>
  </si>
  <si>
    <t>CR-003322-06</t>
  </si>
  <si>
    <t>CR-003322-07</t>
  </si>
  <si>
    <t>RPRM</t>
  </si>
  <si>
    <t>CR-020710-01</t>
  </si>
  <si>
    <t>CR-020710-02</t>
  </si>
  <si>
    <t>CR-020710-03</t>
  </si>
  <si>
    <t>CR-020710-04</t>
  </si>
  <si>
    <t>RPS6KA1</t>
  </si>
  <si>
    <t>CR-003025-01</t>
  </si>
  <si>
    <t>CR-003025-02</t>
  </si>
  <si>
    <t>CR-003025-03</t>
  </si>
  <si>
    <t>CR-003025-04</t>
  </si>
  <si>
    <t>SFN</t>
  </si>
  <si>
    <t>CR-005180-01</t>
  </si>
  <si>
    <t>CR-005180-02</t>
  </si>
  <si>
    <t>CR-005180-03</t>
  </si>
  <si>
    <t>CR-005180-04</t>
  </si>
  <si>
    <t>SIN3A</t>
  </si>
  <si>
    <t>CR-012990-02</t>
  </si>
  <si>
    <t>CR-012990-03</t>
  </si>
  <si>
    <t>CR-012990-04</t>
  </si>
  <si>
    <t>CR-012990-05</t>
  </si>
  <si>
    <t>SKP1</t>
  </si>
  <si>
    <t>CR-003323-01</t>
  </si>
  <si>
    <t>CR-003323-02</t>
  </si>
  <si>
    <t>CR-003323-03</t>
  </si>
  <si>
    <t>CR-003323-04</t>
  </si>
  <si>
    <t>SKP2</t>
  </si>
  <si>
    <t>CR-003324-01</t>
  </si>
  <si>
    <t>CR-003324-02</t>
  </si>
  <si>
    <t>CR-003324-03</t>
  </si>
  <si>
    <t>CR-003324-04</t>
  </si>
  <si>
    <t>SMAD3</t>
  </si>
  <si>
    <t>CR-020067-01</t>
  </si>
  <si>
    <t>CR-020067-02</t>
  </si>
  <si>
    <t>CR-020067-03</t>
  </si>
  <si>
    <t>CR-020067-04</t>
  </si>
  <si>
    <t>SMAD4</t>
  </si>
  <si>
    <t>CR-003902-01</t>
  </si>
  <si>
    <t>CR-003902-02</t>
  </si>
  <si>
    <t>CR-003902-03</t>
  </si>
  <si>
    <t>CR-003902-04</t>
  </si>
  <si>
    <t>SMC1A</t>
  </si>
  <si>
    <t>CR-006833-02</t>
  </si>
  <si>
    <t>CR-006833-03</t>
  </si>
  <si>
    <t>CR-006833-04</t>
  </si>
  <si>
    <t>CR-006833-05</t>
  </si>
  <si>
    <t>SUV39H1</t>
  </si>
  <si>
    <t>CR-009604-01</t>
  </si>
  <si>
    <t>CR-009604-02</t>
  </si>
  <si>
    <t>CR-009604-03</t>
  </si>
  <si>
    <t>CR-009604-04</t>
  </si>
  <si>
    <t>TANC2</t>
  </si>
  <si>
    <t>CR-030921-01</t>
  </si>
  <si>
    <t>CR-030921-02</t>
  </si>
  <si>
    <t>CR-030921-03</t>
  </si>
  <si>
    <t>CR-030921-04</t>
  </si>
  <si>
    <t>TFDP1</t>
  </si>
  <si>
    <t>CR-003327-01</t>
  </si>
  <si>
    <t>CR-003327-02</t>
  </si>
  <si>
    <t>CR-003327-03</t>
  </si>
  <si>
    <t>CR-003327-04</t>
  </si>
  <si>
    <t>TFDP2</t>
  </si>
  <si>
    <t>CR-003328-01</t>
  </si>
  <si>
    <t>CR-003328-02</t>
  </si>
  <si>
    <t>CR-003328-03</t>
  </si>
  <si>
    <t>CR-003328-04</t>
  </si>
  <si>
    <t>TGFB1</t>
  </si>
  <si>
    <t>CR-012562-02</t>
  </si>
  <si>
    <t>CR-012562-03</t>
  </si>
  <si>
    <t>CR-012562-04</t>
  </si>
  <si>
    <t>CR-012562-05</t>
  </si>
  <si>
    <t>TIPIN</t>
  </si>
  <si>
    <t>CR-020843-01</t>
  </si>
  <si>
    <t>CR-020843-02</t>
  </si>
  <si>
    <t>CR-020843-03</t>
  </si>
  <si>
    <t>CR-020843-04</t>
  </si>
  <si>
    <t>TP53</t>
  </si>
  <si>
    <t>CR-003329-01</t>
  </si>
  <si>
    <t>CR-003329-02</t>
  </si>
  <si>
    <t>CR-003329-03</t>
  </si>
  <si>
    <t>CR-003329-04</t>
  </si>
  <si>
    <t>TP63</t>
  </si>
  <si>
    <t>CR-003330-01</t>
  </si>
  <si>
    <t>CR-003330-02</t>
  </si>
  <si>
    <t>CR-003330-03</t>
  </si>
  <si>
    <t>CR-003330-04</t>
  </si>
  <si>
    <t>TP73</t>
  </si>
  <si>
    <t>CR-003331-01</t>
  </si>
  <si>
    <t>CR-003331-02</t>
  </si>
  <si>
    <t>CR-003331-03</t>
  </si>
  <si>
    <t>CR-003331-04</t>
  </si>
  <si>
    <t>WEE1</t>
  </si>
  <si>
    <t>CR-005050-01</t>
  </si>
  <si>
    <t>CR-005050-02</t>
  </si>
  <si>
    <t>CR-005050-03</t>
  </si>
  <si>
    <t>CR-005050-04</t>
  </si>
  <si>
    <t>XPC</t>
  </si>
  <si>
    <t>CR-016040-01</t>
  </si>
  <si>
    <t>CR-016040-02</t>
  </si>
  <si>
    <t>CR-016040-03</t>
  </si>
  <si>
    <t>CR-016040-04</t>
  </si>
  <si>
    <t>YWHAZ</t>
  </si>
  <si>
    <t>CR-003332-01</t>
  </si>
  <si>
    <t>CR-003332-02</t>
  </si>
  <si>
    <t>CR-003332-03</t>
  </si>
  <si>
    <t>CR-003332-04</t>
  </si>
  <si>
    <t>ZAK</t>
  </si>
  <si>
    <t>CR-005068-04</t>
  </si>
  <si>
    <t>CR-005068-05</t>
  </si>
  <si>
    <t>CR-005068-06</t>
  </si>
  <si>
    <t>CR-005068-07</t>
  </si>
  <si>
    <t>num reagents &gt; 6.0</t>
  </si>
  <si>
    <t>FPKM Avg</t>
  </si>
  <si>
    <t>crRNA 1</t>
  </si>
  <si>
    <t>crRNA 2</t>
  </si>
  <si>
    <t>crRNA 3</t>
  </si>
  <si>
    <t>crRNA 4</t>
  </si>
  <si>
    <t>Reagent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</si>
</sst>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4">
    <dxf>
      <fill>
        <patternFill patternType="solid">
          <fgColor rgb="FFFF33CC"/>
          <bgColor rgb="FFFF33CC"/>
        </patternFill>
      </fill>
    </dxf>
    <dxf>
      <fill>
        <patternFill patternType="solid">
          <fgColor rgb="FFFF33CC"/>
          <bgColor rgb="FFFF33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7"/>
  <sheetViews>
    <sheetView workbookViewId="0">
      <selection activeCell="D50" sqref="D50"/>
    </sheetView>
  </sheetViews>
  <sheetFormatPr defaultRowHeight="15" x14ac:dyDescent="0.25"/>
  <cols>
    <col min="1" max="1" width="9.42578125" bestFit="1" customWidth="1"/>
    <col min="2" max="2" width="16.42578125" bestFit="1" customWidth="1"/>
    <col min="3" max="3" width="12.85546875" bestFit="1" customWidth="1"/>
    <col min="4" max="4" width="13.7109375" bestFit="1" customWidth="1"/>
    <col min="5" max="5" width="18.140625" bestFit="1" customWidth="1"/>
    <col min="6" max="6" width="10" hidden="1" customWidth="1"/>
    <col min="7" max="7" width="11" hidden="1" customWidth="1"/>
    <col min="8" max="8" width="12" bestFit="1" customWidth="1"/>
  </cols>
  <sheetData>
    <row r="1" spans="1:8" x14ac:dyDescent="0.25">
      <c r="A1" t="s">
        <v>0</v>
      </c>
      <c r="B1" t="s">
        <v>860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855</v>
      </c>
    </row>
    <row r="2" spans="1:8" x14ac:dyDescent="0.25">
      <c r="A2" t="s">
        <v>6</v>
      </c>
      <c r="B2" t="s">
        <v>856</v>
      </c>
      <c r="C2" t="s">
        <v>7</v>
      </c>
      <c r="D2" s="1">
        <f>SUM(0.149075020966, 8.32918846952, 2.2036630934, 0.241177227725, 19.9099740133, 0.11894106241, 4.34567446392, 0.0612120737473, 0.0000531846118874, 2.08508321157, 0.106765221895, 10.71101742, 0.915126649933, 1.3470742032, 1.84859738788, 8.53901848938, 1.02181283176, 1.62683340289, 0.0529082345207, 0.791364910945, 3.15033614184) / 21</f>
        <v>3.2168998435911376</v>
      </c>
      <c r="E2" t="s">
        <v>8</v>
      </c>
      <c r="F2">
        <v>31.5992</v>
      </c>
      <c r="G2">
        <v>30.306799999999999</v>
      </c>
      <c r="H2" s="1">
        <f t="shared" ref="H2:H65" si="0">IF(AND(F2="-",G2="-"),"-",AVERAGE(F2:G2))</f>
        <v>30.952999999999999</v>
      </c>
    </row>
    <row r="3" spans="1:8" x14ac:dyDescent="0.25">
      <c r="A3" t="s">
        <v>6</v>
      </c>
      <c r="B3" t="s">
        <v>857</v>
      </c>
      <c r="C3" t="s">
        <v>9</v>
      </c>
      <c r="D3" s="1">
        <f>SUM(1.71124565611, 17.4162968537, 0.0181503680443, 0.144531841451, 40.0726006755, 3.83871771245, 4.28481961171, 2.1204166394, 7.53293682263, 0.200231973377, 2.62902337683, 25.5983053043, 0.350285076197, 0.139726798105, 3.7942469637, 22.1258576896, 0.678917613132, 10.1963447837, 21.9123643118, 10.4115298857, 3.46555820126) / 21</f>
        <v>8.5067670551760131</v>
      </c>
      <c r="E3" t="s">
        <v>8</v>
      </c>
      <c r="F3">
        <v>31.5992</v>
      </c>
      <c r="G3">
        <v>30.306799999999999</v>
      </c>
      <c r="H3" s="1">
        <f t="shared" si="0"/>
        <v>30.952999999999999</v>
      </c>
    </row>
    <row r="4" spans="1:8" x14ac:dyDescent="0.25">
      <c r="A4" t="s">
        <v>6</v>
      </c>
      <c r="B4" t="s">
        <v>858</v>
      </c>
      <c r="C4" t="s">
        <v>10</v>
      </c>
      <c r="D4" s="1">
        <f>SUM(8.82147291839, 0.0260449768368, 1.44812623243, 8.38586707522, 0.121289762181, 0.0187386286221, 1.66090969611, 0.0646728815025, 0.0266539040751, 0.0332428749762, 0.697951262271, 1.1157814631, 0.235062438017, 0.0000483627991531, 1.78604262656, 0.401525956116, 1.8500145769, 2.65886475956, 0.348635257217, 1.07275836243, 0.836446193221) / 21</f>
        <v>1.5052452480254692</v>
      </c>
      <c r="E4" t="s">
        <v>8</v>
      </c>
      <c r="F4">
        <v>31.5992</v>
      </c>
      <c r="G4">
        <v>30.306799999999999</v>
      </c>
      <c r="H4" s="1">
        <f t="shared" si="0"/>
        <v>30.952999999999999</v>
      </c>
    </row>
    <row r="5" spans="1:8" x14ac:dyDescent="0.25">
      <c r="A5" t="s">
        <v>6</v>
      </c>
      <c r="B5" t="s">
        <v>859</v>
      </c>
      <c r="C5" t="s">
        <v>11</v>
      </c>
      <c r="D5" s="1">
        <f>SUM(0.885129334529, 6.71457220874, 0.0603957882036, 1.77959991105, 16.4948171814, 2.10171938207, 8.8680003389, 4.48774666934, 0.219666312826, 1.28772555966, 1.03865965414, 24.3512177981, 5.66515495021, 6.04300472361, 3.04839692468, 3.7609207628, 1.64609686263, 5.36494857747, 10.122431511, 0.69575611826, 6.5487340021) / 21</f>
        <v>5.2945092653199328</v>
      </c>
      <c r="E5" t="s">
        <v>8</v>
      </c>
      <c r="F5">
        <v>31.5992</v>
      </c>
      <c r="G5">
        <v>30.306799999999999</v>
      </c>
      <c r="H5" s="1">
        <f t="shared" si="0"/>
        <v>30.952999999999999</v>
      </c>
    </row>
    <row r="6" spans="1:8" x14ac:dyDescent="0.25">
      <c r="A6" t="s">
        <v>12</v>
      </c>
      <c r="B6" t="s">
        <v>856</v>
      </c>
      <c r="C6" t="s">
        <v>13</v>
      </c>
      <c r="D6" s="1">
        <f>SUM(0.962366554481, 0.0199477537543, 0.315501555064, 2.80747088599, 2.98482420129, 0.900429708761, 4.76443695809, 0.326153732436, 0.0229469447949, 0.0108137104526, 1.83213382056, 2.53761982191, 1.7592849972, 1.26115814538, 1.39528031055, 0.00823591781515, 0.351334426298, 0.0658409239455, 4.02929888526, 1.01231730752, 0.000320264073881) / 21</f>
        <v>1.3032246107441108</v>
      </c>
      <c r="E6" t="s">
        <v>8</v>
      </c>
      <c r="F6">
        <v>13.3491</v>
      </c>
      <c r="G6">
        <v>10.4877</v>
      </c>
      <c r="H6" s="1">
        <f t="shared" si="0"/>
        <v>11.9184</v>
      </c>
    </row>
    <row r="7" spans="1:8" x14ac:dyDescent="0.25">
      <c r="A7" t="s">
        <v>12</v>
      </c>
      <c r="B7" t="s">
        <v>857</v>
      </c>
      <c r="C7" t="s">
        <v>14</v>
      </c>
      <c r="D7" s="1">
        <f>SUM(1.0078128823, 9.06693449155, 2.52054220943, 13.0551065873, 24.5447829015, 4.46068334178, 0.832714566527, 0.0306150671077, 19.860928439, 2.01124566822, 4.72641783043, 12.0301422485, 0.361268081216, 0.000946709046748, 0.0846277643733, 13.778529062, 2.13035685219, 3.12987140424, 18.5446069209, 2.84370220224, 0.396131943255) / 21</f>
        <v>6.4484746272907483</v>
      </c>
      <c r="E7" t="s">
        <v>8</v>
      </c>
      <c r="F7">
        <v>13.3491</v>
      </c>
      <c r="G7">
        <v>10.4877</v>
      </c>
      <c r="H7" s="1">
        <f t="shared" si="0"/>
        <v>11.9184</v>
      </c>
    </row>
    <row r="8" spans="1:8" x14ac:dyDescent="0.25">
      <c r="A8" t="s">
        <v>12</v>
      </c>
      <c r="B8" t="s">
        <v>858</v>
      </c>
      <c r="C8" t="s">
        <v>15</v>
      </c>
      <c r="D8" s="1">
        <f>SUM(0.00277433007675, 6.11838248091, 0.185359562274, 4.29979460895, 7.88266595455, 0.170034435087, 0.000000291901647853, 0.920325075091, 0.0851449605827, 0.249719108771, 12.5378775224, 0.726525129591, 4.48034535916, 9.07651832219, 5.26491472118, 1.04989689702, 1.12727558879, 5.80855607738, 0.0295872090656, 0.161242640868, 1.70056167247) / 21</f>
        <v>2.9465477118242234</v>
      </c>
      <c r="E8" t="s">
        <v>8</v>
      </c>
      <c r="F8">
        <v>13.3491</v>
      </c>
      <c r="G8">
        <v>10.4877</v>
      </c>
      <c r="H8" s="1">
        <f t="shared" si="0"/>
        <v>11.9184</v>
      </c>
    </row>
    <row r="9" spans="1:8" x14ac:dyDescent="0.25">
      <c r="A9" t="s">
        <v>12</v>
      </c>
      <c r="B9" t="s">
        <v>859</v>
      </c>
      <c r="C9" t="s">
        <v>16</v>
      </c>
      <c r="D9" s="1">
        <f>SUM(4.22094445661, 15.4578224195, 0.367714635404, 88.0798832791, 12.4084425299, 7.53325429448, 4.68329957184, 0.811617757136, 4.18209611305, 0.476454409304, 30.6186431495, 16.1725507939, 1.63523391448, 4.45772168645, 0.70040387684, 3.38426608098, 0.274590221723, 31.855912468, 3.43811658673, 0.630389850566, 1.38998396373) / 21</f>
        <v>11.084730574248713</v>
      </c>
      <c r="E9" t="s">
        <v>8</v>
      </c>
      <c r="F9">
        <v>13.3491</v>
      </c>
      <c r="G9">
        <v>10.4877</v>
      </c>
      <c r="H9" s="1">
        <f t="shared" si="0"/>
        <v>11.9184</v>
      </c>
    </row>
    <row r="10" spans="1:8" x14ac:dyDescent="0.25">
      <c r="A10" t="s">
        <v>17</v>
      </c>
      <c r="B10" t="s">
        <v>856</v>
      </c>
      <c r="C10" t="s">
        <v>18</v>
      </c>
      <c r="D10" s="1">
        <f>SUM(0.318438358357, 0.00764847426053, 0.193730184075, 0.00347295207923, 0.762852709826, 0.736983211711, 0.254753503993, 1.18950064982, 0.112806245457, 0.693270620898, 6.38076699587, 0.98711181146, 0.63407403872, 4.15993544042, 0.578544081861, 13.0377547287, 4.27302062872, 6.99277547859, 21.9076125244, 1.67824700309, 0.193947239712) / 21</f>
        <v>3.0998688991437979</v>
      </c>
      <c r="E10" t="s">
        <v>8</v>
      </c>
      <c r="F10">
        <v>5.7607299999999997</v>
      </c>
      <c r="G10">
        <v>8.5079100000000007</v>
      </c>
      <c r="H10" s="1">
        <f t="shared" si="0"/>
        <v>7.1343200000000007</v>
      </c>
    </row>
    <row r="11" spans="1:8" x14ac:dyDescent="0.25">
      <c r="A11" t="s">
        <v>17</v>
      </c>
      <c r="B11" t="s">
        <v>857</v>
      </c>
      <c r="C11" t="s">
        <v>19</v>
      </c>
      <c r="D11" s="1">
        <f>SUM(1.58012370731, 7.67661169937, 0.876224411698, 2.61342052123, 58.6214640702, 6.6138115665, 0.0817937750228, 0.0102828221337, 5.78231973204, 0.864313944463, 16.4422010101, 25.7227701386, 0.0157491737352, 4.33789488817, 2.41476991066, 29.4988740609, 0.316058969807, 9.37526739908, 21.8525710553, 1.42427102344, 1.5274046125) / 21</f>
        <v>9.4118189758218911</v>
      </c>
      <c r="E11" t="s">
        <v>8</v>
      </c>
      <c r="F11">
        <v>5.7607299999999997</v>
      </c>
      <c r="G11">
        <v>8.5079100000000007</v>
      </c>
      <c r="H11" s="1">
        <f t="shared" si="0"/>
        <v>7.1343200000000007</v>
      </c>
    </row>
    <row r="12" spans="1:8" x14ac:dyDescent="0.25">
      <c r="A12" t="s">
        <v>17</v>
      </c>
      <c r="B12" t="s">
        <v>858</v>
      </c>
      <c r="C12" t="s">
        <v>20</v>
      </c>
      <c r="D12" s="1">
        <f>SUM(0.000382534540805, 0.00404837115783, 1.07327526366, 6.66026519153, 2.77960402354, 0.146094300645, 0.103993331401, 2.20242769942, 0.00209708775576, 3.08366196828, 6.49165899997, 6.02782803691, 0.149732851894, 0.000108962550166, 0.400991164103, 0.0023298232973, 1.29435303901, 8.6736061907, 5.15573366449, 0.0175197558306, 1.02737396291) / 21</f>
        <v>2.1570041058854978</v>
      </c>
      <c r="E12" t="s">
        <v>8</v>
      </c>
      <c r="F12">
        <v>5.7607299999999997</v>
      </c>
      <c r="G12">
        <v>8.5079100000000007</v>
      </c>
      <c r="H12" s="1">
        <f t="shared" si="0"/>
        <v>7.1343200000000007</v>
      </c>
    </row>
    <row r="13" spans="1:8" x14ac:dyDescent="0.25">
      <c r="A13" t="s">
        <v>17</v>
      </c>
      <c r="B13" t="s">
        <v>859</v>
      </c>
      <c r="C13" t="s">
        <v>21</v>
      </c>
      <c r="D13" s="1">
        <f>SUM(1.49707682061, 2.87170731238, 1.55009250027, 6.26094583333, 15.3223007934, 1.74971987345, 1.6534797288, 4.19759951313, 0.396836647422, 0.144663793731, 3.48339642193, 15.5024676238, 7.37498105622, 0.960160956216, 2.21213172241, 1.17412263853, 1.64088186598, 3.50566150604, 12.6382810777, 3.10187397558, 0.165634384461) / 21</f>
        <v>4.1620960021614293</v>
      </c>
      <c r="E13" t="s">
        <v>8</v>
      </c>
      <c r="F13">
        <v>5.7607299999999997</v>
      </c>
      <c r="G13">
        <v>8.5079100000000007</v>
      </c>
      <c r="H13" s="1">
        <f t="shared" si="0"/>
        <v>7.1343200000000007</v>
      </c>
    </row>
    <row r="14" spans="1:8" x14ac:dyDescent="0.25">
      <c r="A14" t="s">
        <v>22</v>
      </c>
      <c r="B14" t="s">
        <v>856</v>
      </c>
      <c r="C14" t="s">
        <v>23</v>
      </c>
      <c r="D14" s="1">
        <f>SUM(0.881077686642, 0.901020204684, 0.225494996928, 0.0177196777481, 1.90819955289, 1.42865532292, 0.470618283182, 0.765136483922, 1.66974189216, 0.000641054744391, 0.000426211290129, 0.00179579073528, 0.648678903495, 0.0171826052064, 1.45381723179, 2.10839496064, 0.127623390361, 0.344359233855, 0.00103911484088, 0.065394700722, 0.799173580863) / 21</f>
        <v>0.65886623236281816</v>
      </c>
      <c r="E14" t="s">
        <v>8</v>
      </c>
      <c r="F14">
        <v>4.1945300000000003</v>
      </c>
      <c r="G14">
        <v>5.5762600000000004</v>
      </c>
      <c r="H14" s="1">
        <f t="shared" si="0"/>
        <v>4.8853950000000008</v>
      </c>
    </row>
    <row r="15" spans="1:8" x14ac:dyDescent="0.25">
      <c r="A15" t="s">
        <v>22</v>
      </c>
      <c r="B15" t="s">
        <v>857</v>
      </c>
      <c r="C15" t="s">
        <v>24</v>
      </c>
      <c r="D15" s="1">
        <f>SUM(0.0457310841712, 2.23015761584, 0.0272949970463, 2.7268204964, 53.1830164686, 2.10570773785, 10.2340786271, 0.143927449765, 4.02503285963, 0.0560288219269, 2.11086236072, 4.28422058058, 1.18210577964, 9.40574152015, 0.432766541462, 4.18348508383, 0.385372031627, 0.841467282276, 24.5299008119, 6.5766156062, 10.7805687985) / 21</f>
        <v>6.6424239312006863</v>
      </c>
      <c r="E15" t="s">
        <v>8</v>
      </c>
      <c r="F15">
        <v>4.1945300000000003</v>
      </c>
      <c r="G15">
        <v>5.5762600000000004</v>
      </c>
      <c r="H15" s="1">
        <f t="shared" si="0"/>
        <v>4.8853950000000008</v>
      </c>
    </row>
    <row r="16" spans="1:8" x14ac:dyDescent="0.25">
      <c r="A16" t="s">
        <v>22</v>
      </c>
      <c r="B16" t="s">
        <v>858</v>
      </c>
      <c r="C16" t="s">
        <v>25</v>
      </c>
      <c r="D16" s="1">
        <f>SUM(1.90099209105, 11.4443681089, 0.301263768517, 4.08500270207, 40.5081935361, 0.0514032845333, 2.38430112218, 0.882048882769, 1.09063381163, 1.4575860994, 0.48193243129, 1.8652471371, 1.5094380417, 1.77574633385, 0.37929581207, 0.278103127325, 0.100380466812, 4.14675750075, 12.9857273669, 1.33700049127, 6.54746791804) / 21</f>
        <v>4.5482328587741083</v>
      </c>
      <c r="E16" t="s">
        <v>8</v>
      </c>
      <c r="F16">
        <v>4.1945300000000003</v>
      </c>
      <c r="G16">
        <v>5.5762600000000004</v>
      </c>
      <c r="H16" s="1">
        <f t="shared" si="0"/>
        <v>4.8853950000000008</v>
      </c>
    </row>
    <row r="17" spans="1:8" x14ac:dyDescent="0.25">
      <c r="A17" t="s">
        <v>22</v>
      </c>
      <c r="B17" t="s">
        <v>859</v>
      </c>
      <c r="C17" t="s">
        <v>26</v>
      </c>
      <c r="D17" s="1">
        <f>SUM(0.0472202551098, 0.740969721012, 1.96857276196, 4.74997056711, 7.35067007686, 1.15394444314, 0.4966195437, 0.372857236937, 0.034543024812, 4.91831839018, 0.00282815210995, 15.3415540705, 1.74024277691, 8.45889196464, 0.583079043944, 0.823872521221, 0.601893471291, 7.72318217563, 7.49518755667, 0.926756081078, 0.938327196381) / 21</f>
        <v>3.1652143348188453</v>
      </c>
      <c r="E17" t="s">
        <v>8</v>
      </c>
      <c r="F17">
        <v>4.1945300000000003</v>
      </c>
      <c r="G17">
        <v>5.5762600000000004</v>
      </c>
      <c r="H17" s="1">
        <f t="shared" si="0"/>
        <v>4.8853950000000008</v>
      </c>
    </row>
    <row r="18" spans="1:8" x14ac:dyDescent="0.25">
      <c r="A18" t="s">
        <v>27</v>
      </c>
      <c r="B18" t="s">
        <v>856</v>
      </c>
      <c r="C18" t="s">
        <v>28</v>
      </c>
      <c r="D18" s="1">
        <f>SUM(7.43788363753, 10.4440333909, 173.484371559, 11.7477349612, 97.9864733482, 45.0229847724, 10.9421455948, 7.55527640846, 15.8835483174, 101.111996049, 8.8570419629, 75.619500641, 5.24385026678, 6.71343914271, 4.99905473189, 4.36162439449, 57.7636318749, 3.61482921755, 55.7416871729, 48.5812831005, 10.4295067598) / 21</f>
        <v>36.359137966871913</v>
      </c>
      <c r="E18" t="s">
        <v>29</v>
      </c>
      <c r="F18">
        <v>64.3369</v>
      </c>
      <c r="G18">
        <v>54.683799999999998</v>
      </c>
      <c r="H18" s="1">
        <f t="shared" si="0"/>
        <v>59.510350000000003</v>
      </c>
    </row>
    <row r="19" spans="1:8" x14ac:dyDescent="0.25">
      <c r="A19" t="s">
        <v>27</v>
      </c>
      <c r="B19" t="s">
        <v>857</v>
      </c>
      <c r="C19" t="s">
        <v>30</v>
      </c>
      <c r="D19" s="1">
        <f>SUM(3.82498749504, 2.95028441207, 2.37979256605, 0.976100754265, 1.95219419755, 0.132356207512, 4.62524574923, 13.21628333, 6.50446538668, 3.9400585969, 0.29781133102, 59.087463367, 2.10976497726, 10.3735185492, 10.5382985865, 8.38758181392, 0.00248583955435, 1.05779086316, 0.00795856678828, 0.12952181221, 2.21757278691) / 21</f>
        <v>6.414835104229506</v>
      </c>
      <c r="E19" t="s">
        <v>29</v>
      </c>
      <c r="F19">
        <v>64.3369</v>
      </c>
      <c r="G19">
        <v>54.683799999999998</v>
      </c>
      <c r="H19" s="1">
        <f t="shared" si="0"/>
        <v>59.510350000000003</v>
      </c>
    </row>
    <row r="20" spans="1:8" x14ac:dyDescent="0.25">
      <c r="A20" t="s">
        <v>27</v>
      </c>
      <c r="B20" t="s">
        <v>858</v>
      </c>
      <c r="C20" t="s">
        <v>31</v>
      </c>
      <c r="D20" s="1">
        <f>SUM(32.6070086357, 13.9701217308, 93.6301144011, 8.46630777651, 92.2965092275, 20.330649606, 35.5980762929, 28.869087688, 4.14150844299, 168.693325202, 8.74966641231, 56.2484130146, 24.1299513125, 28.1537290158, 31.8295443825, 11.7777569608, 40.4567408283, 18.3281602174, 72.4403225714, 24.4585992009, 13.44244305) / 21</f>
        <v>39.458001712857609</v>
      </c>
      <c r="E20" t="s">
        <v>29</v>
      </c>
      <c r="F20">
        <v>64.3369</v>
      </c>
      <c r="G20">
        <v>54.683799999999998</v>
      </c>
      <c r="H20" s="1">
        <f t="shared" si="0"/>
        <v>59.510350000000003</v>
      </c>
    </row>
    <row r="21" spans="1:8" x14ac:dyDescent="0.25">
      <c r="A21" t="s">
        <v>27</v>
      </c>
      <c r="B21" t="s">
        <v>859</v>
      </c>
      <c r="C21" t="s">
        <v>32</v>
      </c>
      <c r="D21" s="1">
        <f>SUM(38.1644280462, 0.009299808656, 160.179192991, 9.90433889535, 71.2785944344, 119.854241851, 56.8466545744, 34.0190961957, 2.63798664576, 14.6341167689, 36.8161711051, 38.7615506069, 64.124653312, 39.1715414803, 32.875207809, 3.35952929456, 37.7757409628, 7.23643914155, 39.0004401061, 107.575253077, 86.8396789931) / 21</f>
        <v>47.669721719036957</v>
      </c>
      <c r="E21" t="s">
        <v>29</v>
      </c>
      <c r="F21">
        <v>64.3369</v>
      </c>
      <c r="G21">
        <v>54.683799999999998</v>
      </c>
      <c r="H21" s="1">
        <f t="shared" si="0"/>
        <v>59.510350000000003</v>
      </c>
    </row>
    <row r="22" spans="1:8" x14ac:dyDescent="0.25">
      <c r="A22" t="s">
        <v>33</v>
      </c>
      <c r="B22" t="s">
        <v>856</v>
      </c>
      <c r="C22" t="s">
        <v>34</v>
      </c>
      <c r="D22" s="1">
        <f>SUM(12.2266029196, 77.0647687853, 0.00804372621104, 10.4474466497, 0.99934744746, 320.291221716, 16.0203012058, 3.36022845385, 36.0987481051, 0.647677886526, 2.64618897808, 2.29623981875, 278.557601655, 18.4119254921, 5.44774576242, 21.7191084176, 0.246582920879, 2.63440398001, 1.67244337235, 116.031181866, 6.05490823219) / 21</f>
        <v>44.422986542425051</v>
      </c>
      <c r="E22" t="s">
        <v>29</v>
      </c>
      <c r="F22">
        <v>51.274999999999999</v>
      </c>
      <c r="G22">
        <v>37.057099999999998</v>
      </c>
      <c r="H22" s="1">
        <f t="shared" si="0"/>
        <v>44.166049999999998</v>
      </c>
    </row>
    <row r="23" spans="1:8" x14ac:dyDescent="0.25">
      <c r="A23" t="s">
        <v>33</v>
      </c>
      <c r="B23" t="s">
        <v>857</v>
      </c>
      <c r="C23" t="s">
        <v>35</v>
      </c>
      <c r="D23" s="1">
        <f>SUM(7.83745717934, 13.1554732718, 0.724048440573, 2.5676842863, 4.41306214399, 257.526974453, 25.138457049, 21.3427883198, 71.0986008218, 2.79136653403, 8.82228585772, 2.24502997479, 472.80528675, 49.871592432, 10.4809222845, 34.3990835956, 2.10550874155, 1.39216377879, 5.35847552949, 509.532784353, 78.788042988) / 21</f>
        <v>75.352242323098693</v>
      </c>
      <c r="E23" t="s">
        <v>29</v>
      </c>
      <c r="F23">
        <v>51.274999999999999</v>
      </c>
      <c r="G23">
        <v>37.057099999999998</v>
      </c>
      <c r="H23" s="1">
        <f t="shared" si="0"/>
        <v>44.166049999999998</v>
      </c>
    </row>
    <row r="24" spans="1:8" x14ac:dyDescent="0.25">
      <c r="A24" t="s">
        <v>33</v>
      </c>
      <c r="B24" t="s">
        <v>858</v>
      </c>
      <c r="C24" t="s">
        <v>36</v>
      </c>
      <c r="D24" s="1">
        <f>SUM(39.7003764475, 81.1897578205, 31.7563827309, 43.7058289974, 1.85814518715, 2010.63267976, 108.497731617, 28.3009411576, 34.2027656987, 21.5477790711, 29.260718509, 0.489393702949, 1977.22814276, 90.4749700276, 26.3445914285, 127.764434443, 2.01834117189, 26.0486572508, 0.0282776445306, 1376.11627647, 75.6336964838) / 21</f>
        <v>292.03808992285332</v>
      </c>
      <c r="E24" t="s">
        <v>29</v>
      </c>
      <c r="F24">
        <v>51.274999999999999</v>
      </c>
      <c r="G24">
        <v>37.057099999999998</v>
      </c>
      <c r="H24" s="1">
        <f t="shared" si="0"/>
        <v>44.166049999999998</v>
      </c>
    </row>
    <row r="25" spans="1:8" x14ac:dyDescent="0.25">
      <c r="A25" t="s">
        <v>33</v>
      </c>
      <c r="B25" t="s">
        <v>859</v>
      </c>
      <c r="C25" t="s">
        <v>37</v>
      </c>
      <c r="D25" s="1">
        <f>SUM(23.6328052775, 29.3821645259, 3.61426854375, 16.5141050233, 0.028684260587, 1388.30520616, 106.58570772, 24.1574949803, 54.3515304877, 4.63128683504, 39.3902883688, 0.787853572838, 1234.65816879, 69.7555505017, 22.2914726614, 11.6924628898, 0.344930993084, 16.475448241, 0.0314257403423, 1303.90319775, 73.8159250165) / 21</f>
        <v>210.6833323018829</v>
      </c>
      <c r="E25" t="s">
        <v>29</v>
      </c>
      <c r="F25">
        <v>51.274999999999999</v>
      </c>
      <c r="G25">
        <v>37.057099999999998</v>
      </c>
      <c r="H25" s="1">
        <f t="shared" si="0"/>
        <v>44.166049999999998</v>
      </c>
    </row>
    <row r="26" spans="1:8" x14ac:dyDescent="0.25">
      <c r="A26" t="s">
        <v>38</v>
      </c>
      <c r="B26" t="s">
        <v>856</v>
      </c>
      <c r="C26" t="s">
        <v>39</v>
      </c>
      <c r="D26" s="1">
        <f>SUM(0.491712941621, 0.0131818819541, 5.91675540307, 2.38979466292, 0.817410135343, 0.335266066419, 0.565363356593, 1.33794620257, 5.62796321975, 7.22049234469, 0.1618373167, 0.275883192188, 0.471398545524, 0.882675799008, 0.0190790161283, 10.0407424408, 0.095690872818, 0.092622507848, 1.4310596784, 0.812212514346, 0.364605593082) / 21</f>
        <v>1.8744616043701139</v>
      </c>
      <c r="E26" t="s">
        <v>8</v>
      </c>
      <c r="F26">
        <v>11.4047</v>
      </c>
      <c r="G26">
        <v>14.0761</v>
      </c>
      <c r="H26" s="1">
        <f t="shared" si="0"/>
        <v>12.740400000000001</v>
      </c>
    </row>
    <row r="27" spans="1:8" x14ac:dyDescent="0.25">
      <c r="A27" t="s">
        <v>38</v>
      </c>
      <c r="B27" t="s">
        <v>857</v>
      </c>
      <c r="C27" t="s">
        <v>40</v>
      </c>
      <c r="D27" s="1">
        <f>SUM(1.84150900463, 13.8362703463, 0.0200941086614, 0.701598768088, 16.917611335, 0.606013062668, 2.0328129304, 0.0828310174424, 27.4797435223, 1.14766231003, 0.0860063794748, 8.58858769077, 0.706258938383, 4.52108079771, 0.00596338983612, 2.11038620557, 3.95650690165, 0.169422856885, 71.3501199748, 0.0832578522136, 7.15894934892) / 21</f>
        <v>7.7810803210348718</v>
      </c>
      <c r="E27" t="s">
        <v>8</v>
      </c>
      <c r="F27">
        <v>11.4047</v>
      </c>
      <c r="G27">
        <v>14.0761</v>
      </c>
      <c r="H27" s="1">
        <f t="shared" si="0"/>
        <v>12.740400000000001</v>
      </c>
    </row>
    <row r="28" spans="1:8" x14ac:dyDescent="0.25">
      <c r="A28" t="s">
        <v>38</v>
      </c>
      <c r="B28" t="s">
        <v>858</v>
      </c>
      <c r="C28" t="s">
        <v>41</v>
      </c>
      <c r="D28" s="1">
        <f>SUM(3.46006106995, 1.09278835924, 0.350788489804, 5.26263738891, 1.9320152982, 1.72490891267, 1.72072875001, 2.70541829186, 1.43996956217, 1.41007654004, 0.0985305876937, 0.0656605623577, 2.00064186732, 0.0400372864051, 2.72718566925, 9.97964485206, 1.1873712646, 0.48895980322, 12.329418082, 0.385211395233, 2.60648948404) / 21</f>
        <v>2.5242163579539758</v>
      </c>
      <c r="E28" t="s">
        <v>8</v>
      </c>
      <c r="F28">
        <v>11.4047</v>
      </c>
      <c r="G28">
        <v>14.0761</v>
      </c>
      <c r="H28" s="1">
        <f t="shared" si="0"/>
        <v>12.740400000000001</v>
      </c>
    </row>
    <row r="29" spans="1:8" x14ac:dyDescent="0.25">
      <c r="A29" t="s">
        <v>38</v>
      </c>
      <c r="B29" t="s">
        <v>859</v>
      </c>
      <c r="C29" t="s">
        <v>42</v>
      </c>
      <c r="D29" s="1">
        <f>SUM(0.00250919903288, 0.440853086428, 0.0248361216038, 0.103880351156, 5.46499687092, 0.274071672648, 3.9640324776, 0.66001648154, 0.963840544244, 1.5131133705, 7.22998403752, 6.46694897154, 0.382662966928, 0.0131311497986, 1.21444686014, 0.133007246846, 6.89168744602, 6.15866882871, 13.5880951585, 0.00000978272969555, 0.111895098069) / 21</f>
        <v>2.6477470344035221</v>
      </c>
      <c r="E29" t="s">
        <v>8</v>
      </c>
      <c r="F29">
        <v>11.4047</v>
      </c>
      <c r="G29">
        <v>14.0761</v>
      </c>
      <c r="H29" s="1">
        <f t="shared" si="0"/>
        <v>12.740400000000001</v>
      </c>
    </row>
    <row r="30" spans="1:8" x14ac:dyDescent="0.25">
      <c r="A30" t="s">
        <v>43</v>
      </c>
      <c r="B30" t="s">
        <v>856</v>
      </c>
      <c r="C30" t="s">
        <v>44</v>
      </c>
      <c r="D30" s="1">
        <f>SUM(0.419685836827, 6.96008739137, 0.0302280524737, 0.0536519365383, 1.59578714064, 0.897746509965, 0.358122090682, 0.0505503965769, 4.90428870224, 5.84542673153, 0.17841198704, 0.0206072593701, 5.88567069436, 1.08247676599, 0.889024327592, 0.433379739558, 0.240202558603, 0.176511098208, 5.04250094363, 0.424557473007, 0.07626122143) / 21</f>
        <v>1.6935799456014764</v>
      </c>
      <c r="E30" t="s">
        <v>8</v>
      </c>
      <c r="F30">
        <v>9.4585899999999992</v>
      </c>
      <c r="G30">
        <v>11.481299999999999</v>
      </c>
      <c r="H30" s="1">
        <f t="shared" si="0"/>
        <v>10.469944999999999</v>
      </c>
    </row>
    <row r="31" spans="1:8" x14ac:dyDescent="0.25">
      <c r="A31" t="s">
        <v>43</v>
      </c>
      <c r="B31" t="s">
        <v>857</v>
      </c>
      <c r="C31" t="s">
        <v>45</v>
      </c>
      <c r="D31" s="1">
        <f>SUM(0.135640654025, 0.787870734232, 2.25211307208, 0.0289716314291, 36.6865538672, 6.44252178393, 1.58189995687, 1.60723085216, 2.88206882512, 4.10706282421, 1.03804378925, 45.2411244314, 0.678514601905, 5.53229197157, 0.717508713978, 5.97284584355, 0.456196028484, 2.53389933475, 14.977360477, 2.9528173177, 0.0236677261687) / 21</f>
        <v>6.5064859255719902</v>
      </c>
      <c r="E31" t="s">
        <v>8</v>
      </c>
      <c r="F31">
        <v>9.4585899999999992</v>
      </c>
      <c r="G31">
        <v>11.481299999999999</v>
      </c>
      <c r="H31" s="1">
        <f t="shared" si="0"/>
        <v>10.469944999999999</v>
      </c>
    </row>
    <row r="32" spans="1:8" x14ac:dyDescent="0.25">
      <c r="A32" t="s">
        <v>43</v>
      </c>
      <c r="B32" t="s">
        <v>858</v>
      </c>
      <c r="C32" t="s">
        <v>46</v>
      </c>
      <c r="D32" s="1">
        <f>SUM(6.25832962975, 6.56524883257, 1.04748087754, 2.35024805717, 5.34727083653, 4.44669030189, 0.193011007654, 0.380160019182, 8.22106182607, 0.520167268547, 1.23262223004, 6.90662675316, 2.26891086021, 4.97604554111, 3.78666130569, 7.87700544128, 0.0103838926201, 0.871119031418, 1.89490025976, 1.52478691625, 0.078016500879) / 21</f>
        <v>3.178892732824766</v>
      </c>
      <c r="E32" t="s">
        <v>8</v>
      </c>
      <c r="F32">
        <v>9.4585899999999992</v>
      </c>
      <c r="G32">
        <v>11.481299999999999</v>
      </c>
      <c r="H32" s="1">
        <f t="shared" si="0"/>
        <v>10.469944999999999</v>
      </c>
    </row>
    <row r="33" spans="1:8" x14ac:dyDescent="0.25">
      <c r="A33" t="s">
        <v>43</v>
      </c>
      <c r="B33" t="s">
        <v>859</v>
      </c>
      <c r="C33" t="s">
        <v>47</v>
      </c>
      <c r="D33" s="1">
        <f>SUM(1.36422268273, 1.43164975013, 0.375471091896, 3.32025623355, 9.65968593904, 0.0552081949817, 2.7357045666, 0.000130046108096, 0.515113412545, 0.0476156935168, 0.0292965960096, 6.86315001381, 2.06379944067, 0.98899885892, 0.00250919903288, 0.799599042616, 0.478301870374, 0.157387905651, 5.60601920975, 1.94715660308, 4.26342830875) / 21</f>
        <v>2.0335573647505272</v>
      </c>
      <c r="E33" t="s">
        <v>8</v>
      </c>
      <c r="F33">
        <v>9.4585899999999992</v>
      </c>
      <c r="G33">
        <v>11.481299999999999</v>
      </c>
      <c r="H33" s="1">
        <f t="shared" si="0"/>
        <v>10.469944999999999</v>
      </c>
    </row>
    <row r="34" spans="1:8" x14ac:dyDescent="0.25">
      <c r="A34" t="s">
        <v>48</v>
      </c>
      <c r="B34" t="s">
        <v>856</v>
      </c>
      <c r="C34" t="s">
        <v>49</v>
      </c>
      <c r="D34" s="1">
        <f>SUM(1.25097237214, 7.55015003651, 8.23023987418, 4.11773349277, 30.1042359491, 0.590091761302, 0.10409318902, 0.00469765777862, 0.315813538447, 0.0984216308309, 3.07490193909, 10.8237853917, 0.124618405886, 0.326224402206, 0.545030230024, 4.99444645084, 0.509127497758, 0.768836327097, 7.46345069572, 0.0174167324997, 0.00956545587845) / 21</f>
        <v>3.8582787157513172</v>
      </c>
      <c r="E34" t="s">
        <v>8</v>
      </c>
      <c r="F34">
        <v>7.18635</v>
      </c>
      <c r="G34">
        <v>6.3037999999999998</v>
      </c>
      <c r="H34" s="1">
        <f t="shared" si="0"/>
        <v>6.7450749999999999</v>
      </c>
    </row>
    <row r="35" spans="1:8" x14ac:dyDescent="0.25">
      <c r="A35" t="s">
        <v>48</v>
      </c>
      <c r="B35" t="s">
        <v>857</v>
      </c>
      <c r="C35" t="s">
        <v>50</v>
      </c>
      <c r="D35" s="1">
        <f>SUM(4.30659445552, 17.8494816128, 0.0595958802874, 0.286380606809, 24.454081727, 0.498218304622, 3.70213017802, 0.0106145048457, 1.17734435973, 0.0188518976611, 2.18877104634, 61.3745168439, 0.0000189637676791, 0.988294360427, 3.20220481746, 17.0522481505, 12.2256834583, 16.1710438805, 39.841815718, 1.19275991324, 0.63583718953) / 21</f>
        <v>9.8684041842504708</v>
      </c>
      <c r="E35" t="s">
        <v>8</v>
      </c>
      <c r="F35">
        <v>7.18635</v>
      </c>
      <c r="G35">
        <v>6.3037999999999998</v>
      </c>
      <c r="H35" s="1">
        <f t="shared" si="0"/>
        <v>6.7450749999999999</v>
      </c>
    </row>
    <row r="36" spans="1:8" x14ac:dyDescent="0.25">
      <c r="A36" t="s">
        <v>48</v>
      </c>
      <c r="B36" t="s">
        <v>858</v>
      </c>
      <c r="C36" t="s">
        <v>51</v>
      </c>
      <c r="D36" s="1">
        <f>SUM(0.0930053131782, 0.860708978805, 0.957399677971, 0.386339644623, 12.0867026877, 1.46553719705, 2.83231896393, 0.169584699099, 3.66248494099, 0.022980345917, 1.94673143894, 11.4675393188, 2.11482353528, 2.67830358886, 0.097928842565, 0.00160240996909, 0.0312879699396, 0.637855452921, 3.26283211235, 0.183565236897, 0.390161790695) / 21</f>
        <v>2.1595092450704705</v>
      </c>
      <c r="E36" t="s">
        <v>8</v>
      </c>
      <c r="F36">
        <v>7.18635</v>
      </c>
      <c r="G36">
        <v>6.3037999999999998</v>
      </c>
      <c r="H36" s="1">
        <f t="shared" si="0"/>
        <v>6.7450749999999999</v>
      </c>
    </row>
    <row r="37" spans="1:8" x14ac:dyDescent="0.25">
      <c r="A37" t="s">
        <v>48</v>
      </c>
      <c r="B37" t="s">
        <v>859</v>
      </c>
      <c r="C37" t="s">
        <v>52</v>
      </c>
      <c r="D37" s="1">
        <f>SUM(3.62672991921, 3.07697927773, 0.360545331879, 8.32097964671, 15.3613170661, 0.00572229722567, 1.07487192559, 0.114991225758, 0.00850211307611, 0.040139064104, 1.72473952916, 0.727085832627, 4.19184086652, 0.979637644204, 6.65638377261, 0.855136016407, 1.73419743305, 7.72793009857, 12.2705343705, 2.84383454985, 5.99897991028) / 21</f>
        <v>3.7000513281505127</v>
      </c>
      <c r="E37" t="s">
        <v>8</v>
      </c>
      <c r="F37">
        <v>7.18635</v>
      </c>
      <c r="G37">
        <v>6.3037999999999998</v>
      </c>
      <c r="H37" s="1">
        <f t="shared" si="0"/>
        <v>6.7450749999999999</v>
      </c>
    </row>
    <row r="38" spans="1:8" x14ac:dyDescent="0.25">
      <c r="A38" t="s">
        <v>53</v>
      </c>
      <c r="B38" t="s">
        <v>856</v>
      </c>
      <c r="C38" t="s">
        <v>54</v>
      </c>
      <c r="D38" s="1">
        <f>SUM(2.51494928304, 0.00274639512869, 0.161875941925, 0.0482101125619, 1.13563386665, 0.165262708272, 0.0269504785983, 5.54228188564, 0.762743289341, 2.08393456362, 0.261135087717, 2.14840668594, 1.97085063311, 0.380659715326, 0.798002597889, 0.138664082862, 1.99499180076, 0.0353144495914, 0.0475878661966, 1.47182563412, 0.0146818390637) / 21</f>
        <v>1.0336528055882186</v>
      </c>
      <c r="E38" t="s">
        <v>8</v>
      </c>
      <c r="F38">
        <v>7.9885399999999995E-2</v>
      </c>
      <c r="G38">
        <v>8.4963899999999995E-2</v>
      </c>
      <c r="H38" s="1">
        <f t="shared" si="0"/>
        <v>8.2424649999999988E-2</v>
      </c>
    </row>
    <row r="39" spans="1:8" x14ac:dyDescent="0.25">
      <c r="A39" t="s">
        <v>53</v>
      </c>
      <c r="B39" t="s">
        <v>857</v>
      </c>
      <c r="C39" t="s">
        <v>55</v>
      </c>
      <c r="D39" s="1">
        <f>SUM(4.1272303479, 0.854163714001, 0.971029682346, 4.11991963225, 0.523012950326, 11.8973805841, 3.91982782747, 4.10646828402, 2.25444928624, 0.0247733360561, 0.0186477092601, 0.0361408079947, 0.0666028903382, 0.0537686017138, 0.588184188716, 0.868785894597, 0.005100721378, 0.29880779681, 0.26270151962, 0.00821537651628, 0.298605146369) / 21</f>
        <v>1.6811341094296282</v>
      </c>
      <c r="E39" t="s">
        <v>8</v>
      </c>
      <c r="F39">
        <v>7.9885399999999995E-2</v>
      </c>
      <c r="G39">
        <v>8.4963899999999995E-2</v>
      </c>
      <c r="H39" s="1">
        <f t="shared" si="0"/>
        <v>8.2424649999999988E-2</v>
      </c>
    </row>
    <row r="40" spans="1:8" x14ac:dyDescent="0.25">
      <c r="A40" t="s">
        <v>53</v>
      </c>
      <c r="B40" t="s">
        <v>858</v>
      </c>
      <c r="C40" t="s">
        <v>56</v>
      </c>
      <c r="D40" s="1">
        <f>SUM(2.41519668499, 0.356015667695, 2.66295749708, 0.0487544030834, 0.121644298009, 0.974146760516, 0.659586912607, 5.18602930132, 0.767522229655, 1.45263843533, 0.97612571212, 0.00483602112446, 1.68477477765, 0.97520069081, 0.522921679006, 1.15480283244, 0.0780923534444, 2.03890324098, 0.0032509405387, 0.251385156884, 1.44688816744) / 21</f>
        <v>1.1324606553677601</v>
      </c>
      <c r="E40" t="s">
        <v>8</v>
      </c>
      <c r="F40">
        <v>7.9885399999999995E-2</v>
      </c>
      <c r="G40">
        <v>8.4963899999999995E-2</v>
      </c>
      <c r="H40" s="1">
        <f t="shared" si="0"/>
        <v>8.2424649999999988E-2</v>
      </c>
    </row>
    <row r="41" spans="1:8" x14ac:dyDescent="0.25">
      <c r="A41" t="s">
        <v>53</v>
      </c>
      <c r="B41" t="s">
        <v>859</v>
      </c>
      <c r="C41" t="s">
        <v>57</v>
      </c>
      <c r="D41" s="1">
        <f>SUM(4.13011985692, 1.98648203162, 0.718696663852, 0.433698912297, 0.693339583513, 0.0277402685848, 0.253717936323, 3.65058662056, 0.170743803745, 0.847713287468, 1.22418660901, 0.214517869039, 0.00476800982678, 0.748612333094, 1.92291072352, 0.358140710637, 0.347080506761, 0.274506598222, 0.229238683741, 2.02336619969, 0.221500951753) / 21</f>
        <v>0.97531753143697975</v>
      </c>
      <c r="E41" t="s">
        <v>8</v>
      </c>
      <c r="F41">
        <v>7.9885399999999995E-2</v>
      </c>
      <c r="G41">
        <v>8.4963899999999995E-2</v>
      </c>
      <c r="H41" s="1">
        <f t="shared" si="0"/>
        <v>8.2424649999999988E-2</v>
      </c>
    </row>
    <row r="42" spans="1:8" x14ac:dyDescent="0.25">
      <c r="A42" t="s">
        <v>58</v>
      </c>
      <c r="B42" t="s">
        <v>856</v>
      </c>
      <c r="C42" t="s">
        <v>59</v>
      </c>
      <c r="D42" s="1">
        <f>SUM(10.9394434875, 2.19911638418, 2.40356223955, 8.95616582486, 4.40950165153, 0.829745466591, 4.21030332497, 2.08103760703, 17.4305723312, 2.37740814912, 6.94962407596, 12.320785988, 1.90185017683, 0.234579972269, 4.3038509752, 0.607572357832, 0.209480717265, 8.07449803565, 4.07890248651, 9.56803942421, 0.878798915804) / 21</f>
        <v>4.9983256948600472</v>
      </c>
      <c r="E42" t="s">
        <v>29</v>
      </c>
      <c r="F42">
        <v>81.922300000000007</v>
      </c>
      <c r="G42">
        <v>77.248900000000006</v>
      </c>
      <c r="H42" s="1">
        <f t="shared" si="0"/>
        <v>79.585599999999999</v>
      </c>
    </row>
    <row r="43" spans="1:8" x14ac:dyDescent="0.25">
      <c r="A43" t="s">
        <v>58</v>
      </c>
      <c r="B43" t="s">
        <v>857</v>
      </c>
      <c r="C43" t="s">
        <v>60</v>
      </c>
      <c r="D43" s="1">
        <f>SUM(17.6471863789, 48.0314170588, 21.2805121934, 21.8983906946, 75.186829867, 19.2402849481, 5.38601109907, 7.14501484766, 21.765009182, 3.36559598515, 20.2999030411, 64.0989584902, 20.1399748488, 1.35399678544, 12.7236920757, 39.865264326, 3.35041387905, 20.8232409263, 34.6371667455, 8.55958639574, 0.0368036010336) / 21</f>
        <v>22.23025016045446</v>
      </c>
      <c r="E43" t="s">
        <v>29</v>
      </c>
      <c r="F43">
        <v>81.922300000000007</v>
      </c>
      <c r="G43">
        <v>77.248900000000006</v>
      </c>
      <c r="H43" s="1">
        <f t="shared" si="0"/>
        <v>79.585599999999999</v>
      </c>
    </row>
    <row r="44" spans="1:8" x14ac:dyDescent="0.25">
      <c r="A44" t="s">
        <v>58</v>
      </c>
      <c r="B44" t="s">
        <v>858</v>
      </c>
      <c r="C44" t="s">
        <v>61</v>
      </c>
      <c r="D44" s="1">
        <f>SUM(11.0591682162, 5.40159310028, 0.107536845993, 7.11607172701, 54.4564499294, 41.3158305225, 13.3026895959, 13.7585994092, 7.36785254379, 9.20329432065, 7.41996271805, 41.9473130728, 23.8390970405, 10.9449042451, 3.03005610102, 4.91524960603, 0.800212602753, 5.24398110994, 6.0446305752, 23.3139513133, 5.00799778914) / 21</f>
        <v>14.076021065940763</v>
      </c>
      <c r="E44" t="s">
        <v>29</v>
      </c>
      <c r="F44">
        <v>81.922300000000007</v>
      </c>
      <c r="G44">
        <v>77.248900000000006</v>
      </c>
      <c r="H44" s="1">
        <f t="shared" si="0"/>
        <v>79.585599999999999</v>
      </c>
    </row>
    <row r="45" spans="1:8" x14ac:dyDescent="0.25">
      <c r="A45" t="s">
        <v>58</v>
      </c>
      <c r="B45" t="s">
        <v>859</v>
      </c>
      <c r="C45" t="s">
        <v>62</v>
      </c>
      <c r="D45" s="1">
        <f>SUM(30.7971018824, 29.5884966654, 8.02261475499, 22.5438008477, 13.1285365273, 93.3923052779, 40.9501808799, 30.0707300433, 13.1755427372, 12.5851602416, 16.8453859149, 28.5367078054, 8.99677228823, 21.5155689129, 17.3251493578, 29.366145195, 0.511908769727, 11.1972398675, 33.0197341287, 79.0271985732, 39.7694886707) / 21</f>
        <v>27.636465206749854</v>
      </c>
      <c r="E45" t="s">
        <v>29</v>
      </c>
      <c r="F45">
        <v>81.922300000000007</v>
      </c>
      <c r="G45">
        <v>77.248900000000006</v>
      </c>
      <c r="H45" s="1">
        <f t="shared" si="0"/>
        <v>79.585599999999999</v>
      </c>
    </row>
    <row r="46" spans="1:8" x14ac:dyDescent="0.25">
      <c r="A46" t="s">
        <v>63</v>
      </c>
      <c r="B46" t="s">
        <v>856</v>
      </c>
      <c r="C46" t="s">
        <v>64</v>
      </c>
      <c r="D46" s="1">
        <f>SUM(19.8292554031, 18.6273763819, 30.2343311344, 2.5825493448, 12.6582781028, 0.142873134031, 1.16949824179, 0.48361562435, 2.12363192744, 33.560206243, 10.1918171586, 0.084971792028, 20.8013067798, 1.0890214167, 2.78039945821, 2.2993015299, 1.40774825633, 1.92338260285, 6.31381193853, 0.17503730567, 0.0720019093848) / 21</f>
        <v>8.0262102707435155</v>
      </c>
      <c r="E46" t="s">
        <v>29</v>
      </c>
      <c r="F46">
        <v>159.40199999999999</v>
      </c>
      <c r="G46">
        <v>140.96100000000001</v>
      </c>
      <c r="H46" s="1">
        <f t="shared" si="0"/>
        <v>150.1815</v>
      </c>
    </row>
    <row r="47" spans="1:8" x14ac:dyDescent="0.25">
      <c r="A47" t="s">
        <v>63</v>
      </c>
      <c r="B47" t="s">
        <v>857</v>
      </c>
      <c r="C47" t="s">
        <v>65</v>
      </c>
      <c r="D47" s="1">
        <f>SUM(18.0629672557, 34.3245164774, 80.7901159494, 85.2201831833, 674.023242735, 10.9770687723, 6.84661310689, 19.7895403329, 30.2506736339, 51.7393751198, 86.4804394285, 368.378079197, 6.34931056924, 0.436483439964, 28.615475823, 105.430294731, 156.660624105, 71.7779177283, 477.950967952, 16.2211877187, 21.8496927304) / 21</f>
        <v>112.00832238046162</v>
      </c>
      <c r="E47" t="s">
        <v>29</v>
      </c>
      <c r="F47">
        <v>159.40199999999999</v>
      </c>
      <c r="G47">
        <v>140.96100000000001</v>
      </c>
      <c r="H47" s="1">
        <f t="shared" si="0"/>
        <v>150.1815</v>
      </c>
    </row>
    <row r="48" spans="1:8" x14ac:dyDescent="0.25">
      <c r="A48" t="s">
        <v>63</v>
      </c>
      <c r="B48" t="s">
        <v>858</v>
      </c>
      <c r="C48" t="s">
        <v>66</v>
      </c>
      <c r="D48" s="1">
        <f>SUM(11.0075502319, 3.84960449873, 0.135683807615, 18.852099406, 54.2541942588, 3.74958452215, 2.52621453808, 8.44959444826, 3.71402502933, 2.09469769714, 21.7256078222, 20.2399626047, 15.7914112424, 0.0964441587422, 2.50096398956, 0.361808413242, 2.93704825049, 0.417286787216, 0.121819845185, 5.33303772897, 1.21947779128) / 21</f>
        <v>8.5418150986662003</v>
      </c>
      <c r="E48" t="s">
        <v>29</v>
      </c>
      <c r="F48">
        <v>159.40199999999999</v>
      </c>
      <c r="G48">
        <v>140.96100000000001</v>
      </c>
      <c r="H48" s="1">
        <f t="shared" si="0"/>
        <v>150.1815</v>
      </c>
    </row>
    <row r="49" spans="1:8" x14ac:dyDescent="0.25">
      <c r="A49" t="s">
        <v>63</v>
      </c>
      <c r="B49" t="s">
        <v>859</v>
      </c>
      <c r="C49" t="s">
        <v>67</v>
      </c>
      <c r="D49" s="1">
        <f>SUM(24.6547295923, 7.7444368196, 23.2708674036, 5.34955498119, 12.3772900496, 11.0944653722, 23.9199803647, 20.7084986943, 6.73710851584, 1.92763277507, 16.7993021502, 8.76834039632, 125.361126308, 11.1418379088, 21.2106358033, 22.8859355972, 33.205405019, 23.4935412788, 10.2745701331, 99.8368205148, 54.5698987546) / 21</f>
        <v>26.920570401548574</v>
      </c>
      <c r="E49" t="s">
        <v>29</v>
      </c>
      <c r="F49">
        <v>159.40199999999999</v>
      </c>
      <c r="G49">
        <v>140.96100000000001</v>
      </c>
      <c r="H49" s="1">
        <f t="shared" si="0"/>
        <v>150.1815</v>
      </c>
    </row>
    <row r="50" spans="1:8" x14ac:dyDescent="0.25">
      <c r="A50" t="s">
        <v>68</v>
      </c>
      <c r="B50" t="s">
        <v>856</v>
      </c>
      <c r="C50" t="s">
        <v>69</v>
      </c>
      <c r="D50" s="1">
        <f>SUM(0.0231869223848, 0.912648155379, 0.602454360279, 0.226512949087, 6.29012105664, 0.436476768419, 1.50159675981, 0.0584886780748, 6.31010712329, 1.02317280197, 1.38581516163, 1.87621418067, 0.00762997593148, 2.40033725752, 0.930390545183, 0.203279500257, 0.0780317864976, 0.0271939919497, 0.545027998559, 0.472662219074, 0.256157266205) / 21</f>
        <v>1.2175002599433515</v>
      </c>
      <c r="E50" t="s">
        <v>8</v>
      </c>
      <c r="F50">
        <v>108.764</v>
      </c>
      <c r="G50">
        <v>93.694199999999995</v>
      </c>
      <c r="H50" s="1">
        <f t="shared" si="0"/>
        <v>101.22909999999999</v>
      </c>
    </row>
    <row r="51" spans="1:8" x14ac:dyDescent="0.25">
      <c r="A51" t="s">
        <v>68</v>
      </c>
      <c r="B51" t="s">
        <v>857</v>
      </c>
      <c r="C51" t="s">
        <v>70</v>
      </c>
      <c r="D51" s="1">
        <f>SUM(0.977348021814, 0.174304750531, 4.20406874007, 3.19348684055, 30.3863057671, 0.112616910295, 0.0876422964857, 0.325239247662, 9.37469275201, 0.0054189970003, 2.57586842106, 26.1517983457, 0.0056577851487, 0.357643658786, 1.1557388144, 10.7532399266, 0.0300036696236, 0.271579469815, 4.34770677667, 0.0871499283617, 0.345697817726) / 21</f>
        <v>4.520152806543285</v>
      </c>
      <c r="E51" t="s">
        <v>8</v>
      </c>
      <c r="F51">
        <v>108.764</v>
      </c>
      <c r="G51">
        <v>93.694199999999995</v>
      </c>
      <c r="H51" s="1">
        <f t="shared" si="0"/>
        <v>101.22909999999999</v>
      </c>
    </row>
    <row r="52" spans="1:8" x14ac:dyDescent="0.25">
      <c r="A52" t="s">
        <v>68</v>
      </c>
      <c r="B52" t="s">
        <v>858</v>
      </c>
      <c r="C52" t="s">
        <v>71</v>
      </c>
      <c r="D52" s="1">
        <f>SUM(0.00225617311033, 0.335684913877, 0.614335741743, 1.27642960887, 0.71219665024, 0.118948731193, 1.49729181587, 0.274382149793, 0.163128443036, 0.147694479668, 0.443638953662, 6.96873549627, 0.0171282652681, 0.142909249264, 1.4504351711, 0.0125042685295, 0.181648142783, 3.25949639204, 0.271818202014, 0.867979359372, 1.13047313246) / 21</f>
        <v>0.94710073048394905</v>
      </c>
      <c r="E52" t="s">
        <v>8</v>
      </c>
      <c r="F52">
        <v>108.764</v>
      </c>
      <c r="G52">
        <v>93.694199999999995</v>
      </c>
      <c r="H52" s="1">
        <f t="shared" si="0"/>
        <v>101.22909999999999</v>
      </c>
    </row>
    <row r="53" spans="1:8" x14ac:dyDescent="0.25">
      <c r="A53" t="s">
        <v>68</v>
      </c>
      <c r="B53" t="s">
        <v>859</v>
      </c>
      <c r="C53" t="s">
        <v>72</v>
      </c>
      <c r="D53" s="1">
        <f>SUM(2.08373588533, 2.42864601044, 0.210343951908, 1.27990807427, 10.3496716457, 5.47315090247, 5.74450200396, 1.05494316949, 5.43148778644, 0.467940584558, 3.30348750283, 13.8559530508, 0.473251008973, 4.13899745268, 2.94516287482, 4.83317362757, 0.198992644158, 4.3204009876, 21.3135437916, 0.880216308206, 6.5534050243) / 21</f>
        <v>4.6352816327668096</v>
      </c>
      <c r="E53" t="s">
        <v>8</v>
      </c>
      <c r="F53">
        <v>108.764</v>
      </c>
      <c r="G53">
        <v>93.694199999999995</v>
      </c>
      <c r="H53" s="1">
        <f t="shared" si="0"/>
        <v>101.22909999999999</v>
      </c>
    </row>
    <row r="54" spans="1:8" x14ac:dyDescent="0.25">
      <c r="A54" t="s">
        <v>73</v>
      </c>
      <c r="B54" t="s">
        <v>856</v>
      </c>
      <c r="C54" t="s">
        <v>74</v>
      </c>
      <c r="D54" s="1">
        <f>SUM(0.0163954100486, 1.02374353007, 0.564963448766, 0.00594503559663, 1.29296281585, 1.36758119752, 0.630024008066, 1.49850926915, 0.0204942180242, 0.17252827458, 0.037029717268, 1.28836562652, 0.764031479434, 0.00621602824425, 2.3646206928, 0.31223807479, 0.0088439389198, 0.861111854196, 2.13713473806, 0.310531925639, 0.581545570484) / 21</f>
        <v>0.72689604066792757</v>
      </c>
      <c r="E54" t="s">
        <v>8</v>
      </c>
      <c r="F54">
        <v>1.4036</v>
      </c>
      <c r="G54">
        <v>1.58335</v>
      </c>
      <c r="H54" s="1">
        <f t="shared" si="0"/>
        <v>1.4934750000000001</v>
      </c>
    </row>
    <row r="55" spans="1:8" x14ac:dyDescent="0.25">
      <c r="A55" t="s">
        <v>73</v>
      </c>
      <c r="B55" t="s">
        <v>857</v>
      </c>
      <c r="C55" t="s">
        <v>75</v>
      </c>
      <c r="D55" s="1">
        <f>SUM(0.633601348512, 0.365293619188, 0.0393321524855, 1.97078541308, 0.0102364651766, 0.325813603383, 1.22640841763, 0.0965327908761, 1.57367679624, 0.0459064924005, 9.05194931713, 7.33738506488, 0.0272208821789, 3.24674668748, 7.92349573512, 5.12074716469, 0.169393574945, 0.545565521392, 4.52695121165, 0.205410862709, 0.0367053207715) / 21</f>
        <v>2.1180551639008618</v>
      </c>
      <c r="E55" t="s">
        <v>8</v>
      </c>
      <c r="F55">
        <v>1.4036</v>
      </c>
      <c r="G55">
        <v>1.58335</v>
      </c>
      <c r="H55" s="1">
        <f t="shared" si="0"/>
        <v>1.4934750000000001</v>
      </c>
    </row>
    <row r="56" spans="1:8" x14ac:dyDescent="0.25">
      <c r="A56" t="s">
        <v>73</v>
      </c>
      <c r="B56" t="s">
        <v>858</v>
      </c>
      <c r="C56" t="s">
        <v>76</v>
      </c>
      <c r="D56" s="1">
        <f>SUM(0.747254767582, 0.394747789156, 0.0102641711613, 0.0862900226151, 0.0511978320185, 0.0323860771966, 0.264551696507, 4.79245308234, 1.11223445207, 1.47038825803, 4.48248781445, 0.083101649235, 0.201920210804, 2.82329684638, 6.00285253655, 0.276819082266, 0.00371646766033, 1.22892644418, 1.84250320667, 1.30031625243, 0.217111466804) / 21</f>
        <v>1.3059438155288492</v>
      </c>
      <c r="E56" t="s">
        <v>8</v>
      </c>
      <c r="F56">
        <v>1.4036</v>
      </c>
      <c r="G56">
        <v>1.58335</v>
      </c>
      <c r="H56" s="1">
        <f t="shared" si="0"/>
        <v>1.4934750000000001</v>
      </c>
    </row>
    <row r="57" spans="1:8" x14ac:dyDescent="0.25">
      <c r="A57" t="s">
        <v>73</v>
      </c>
      <c r="B57" t="s">
        <v>859</v>
      </c>
      <c r="C57" t="s">
        <v>77</v>
      </c>
      <c r="D57" s="1">
        <f>SUM(1.26990453905, 0.136871663202, 0.00309868892536, 2.29047052931, 2.45362371014, 0.0539048664909, 0.194529407282, 2.33638431914, 0.0030280349926, 1.20794540358, 4.022593889, 0.00897873841896, 0.17272567384, 0.528309942246, 0.0331390409168, 0.207359959638, 1.39344214819, 1.46355347766, 0.00620755288609, 0.192299113844, 2.33095520719) / 21</f>
        <v>0.96711075742584351</v>
      </c>
      <c r="E57" t="s">
        <v>8</v>
      </c>
      <c r="F57">
        <v>1.4036</v>
      </c>
      <c r="G57">
        <v>1.58335</v>
      </c>
      <c r="H57" s="1">
        <f t="shared" si="0"/>
        <v>1.4934750000000001</v>
      </c>
    </row>
    <row r="58" spans="1:8" x14ac:dyDescent="0.25">
      <c r="A58" t="s">
        <v>78</v>
      </c>
      <c r="B58" t="s">
        <v>856</v>
      </c>
      <c r="C58" t="s">
        <v>79</v>
      </c>
      <c r="D58" s="1">
        <f>SUM(0.578544081861, 0.367948444457, 2.54210014809, 2.0082618914, 1.61840109072, 0.0878273904608, 4.20102315044, 0.863396580198, 1.71385381965, 4.58214747985, 0.415609355295, 0.197960268971, 0.523368978542, 0.767168455358, 0.379513560936, 1.9555941547, 0.00287584825228, 0.692625782065, 0.342209064916, 0.000127153509826, 1.64569142585) / 21</f>
        <v>1.2136308631200907</v>
      </c>
      <c r="E58" t="s">
        <v>8</v>
      </c>
      <c r="F58">
        <v>30.892900000000001</v>
      </c>
      <c r="G58">
        <v>32.968600000000002</v>
      </c>
      <c r="H58" s="1">
        <f t="shared" si="0"/>
        <v>31.930750000000003</v>
      </c>
    </row>
    <row r="59" spans="1:8" x14ac:dyDescent="0.25">
      <c r="A59" t="s">
        <v>78</v>
      </c>
      <c r="B59" t="s">
        <v>857</v>
      </c>
      <c r="C59" t="s">
        <v>80</v>
      </c>
      <c r="D59" s="1">
        <f>SUM(0.680637823684, 0.549433545442, 0.651776648491, 1.53456318674, 5.04692879511, 0.00000162918135274, 4.63234703266, 1.18770086487, 1.53094311308, 3.67910698269, 0.852742905677, 1.03668648891, 1.27681646183, 4.75018907501, 1.21185872245, 0.105296512993, 0.321011092987, 0.361709168693, 0.692522973516, 1.74208940859, 1.31950380642) / 21</f>
        <v>1.5792317256678263</v>
      </c>
      <c r="E59" t="s">
        <v>8</v>
      </c>
      <c r="F59">
        <v>30.892900000000001</v>
      </c>
      <c r="G59">
        <v>32.968600000000002</v>
      </c>
      <c r="H59" s="1">
        <f t="shared" si="0"/>
        <v>31.930750000000003</v>
      </c>
    </row>
    <row r="60" spans="1:8" x14ac:dyDescent="0.25">
      <c r="A60" t="s">
        <v>78</v>
      </c>
      <c r="B60" t="s">
        <v>858</v>
      </c>
      <c r="C60" t="s">
        <v>81</v>
      </c>
      <c r="D60" s="1">
        <f>SUM(0.376781098949, 0.00615491034762, 2.5463572525, 0.59396246533, 0.412839811741, 2.68706134319, 0.779335750148, 0.918465433565, 0.896862423408, 0.638375975971, 0.269430826607, 1.47320102011, 6.04506137003, 1.88438754696, 2.34991754791, 0.0392205396398, 0.931609103909, 0.309835363072, 0.0244818623465, 2.0130046841, 0.284188544699) / 21</f>
        <v>1.2133588035491867</v>
      </c>
      <c r="E60" t="s">
        <v>8</v>
      </c>
      <c r="F60">
        <v>30.892900000000001</v>
      </c>
      <c r="G60">
        <v>32.968600000000002</v>
      </c>
      <c r="H60" s="1">
        <f t="shared" si="0"/>
        <v>31.930750000000003</v>
      </c>
    </row>
    <row r="61" spans="1:8" x14ac:dyDescent="0.25">
      <c r="A61" t="s">
        <v>78</v>
      </c>
      <c r="B61" t="s">
        <v>859</v>
      </c>
      <c r="C61" t="s">
        <v>82</v>
      </c>
      <c r="D61" s="1">
        <f>SUM(0.120297822533, 1.03393581301, 0.343598252888, 0.28417525065, 0.0024492883705, 0.508544763809, 0.0622194738182, 2.73675529666, 0.00342006311943, 0.68731450064, 1.97327487225, 0.0839071772853, 2.68830128715, 1.1126501313, 0.810116158493, 1.68459040998, 1.78002005114, 2.05507713989, 0.000934054232353, 0.0531290547185, 1.69029048439) / 21</f>
        <v>0.93880958792034708</v>
      </c>
      <c r="E61" t="s">
        <v>8</v>
      </c>
      <c r="F61">
        <v>30.892900000000001</v>
      </c>
      <c r="G61">
        <v>32.968600000000002</v>
      </c>
      <c r="H61" s="1">
        <f t="shared" si="0"/>
        <v>31.930750000000003</v>
      </c>
    </row>
    <row r="62" spans="1:8" x14ac:dyDescent="0.25">
      <c r="A62" t="s">
        <v>83</v>
      </c>
      <c r="B62" t="s">
        <v>856</v>
      </c>
      <c r="C62" t="s">
        <v>84</v>
      </c>
      <c r="D62" s="1">
        <f>SUM(1.99622992393, 9.02662794577, 0.0179447618516, 0.24434478964, 11.4147804977, 0.599369961763, 0.102074042391, 0.28082268442, 2.94594921005, 4.7755868892, 1.18021549154, 11.4462583293, 0.342326675496, 0.261731419572, 7.98151655359, 0.822579054748, 0.222934085202, 0.851914717355, 0.57753775849, 2.53482034851, 1.2446279388) / 21</f>
        <v>2.8033425275866</v>
      </c>
      <c r="E62" t="s">
        <v>8</v>
      </c>
      <c r="F62">
        <v>70.644499999999994</v>
      </c>
      <c r="G62">
        <v>72.966099999999997</v>
      </c>
      <c r="H62" s="1">
        <f t="shared" si="0"/>
        <v>71.805299999999988</v>
      </c>
    </row>
    <row r="63" spans="1:8" x14ac:dyDescent="0.25">
      <c r="A63" t="s">
        <v>83</v>
      </c>
      <c r="B63" t="s">
        <v>857</v>
      </c>
      <c r="C63" t="s">
        <v>85</v>
      </c>
      <c r="D63" s="1">
        <f>SUM(0.0106145048457, 11.0069266024, 3.64426966748, 6.97203394981, 68.586939093, 0.831241323856, 1.65248354152, 3.05866331814, 20.742649195, 0.144292809445, 4.86043283035, 21.384706864, 1.28674870439, 0.269555088202, 2.16868697345, 33.3113248547, 0.770488075372, 14.1235312375, 41.3061808144, 2.53274231329, 0.0000215624216325) / 21</f>
        <v>11.364977777312967</v>
      </c>
      <c r="E63" t="s">
        <v>8</v>
      </c>
      <c r="F63">
        <v>70.644499999999994</v>
      </c>
      <c r="G63">
        <v>72.966099999999997</v>
      </c>
      <c r="H63" s="1">
        <f t="shared" si="0"/>
        <v>71.805299999999988</v>
      </c>
    </row>
    <row r="64" spans="1:8" x14ac:dyDescent="0.25">
      <c r="A64" t="s">
        <v>83</v>
      </c>
      <c r="B64" t="s">
        <v>858</v>
      </c>
      <c r="C64" t="s">
        <v>86</v>
      </c>
      <c r="D64" s="1">
        <f>SUM(1.76141542581, 0.111512863837, 1.22026306873, 0.173852032969, 1.96586918075, 4.38578093033, 0.12948152629, 0.196148340106, 0.215931736403, 0.383488993167, 0.416087611497, 5.28515038411, 0.867979359372, 0.446923886694, 4.15144137619, 1.80172380248, 0.0300954033205, 0.507483291157, 15.0194315981, 0.703568268215, 1.74618421188) / 21</f>
        <v>1.9771339662575005</v>
      </c>
      <c r="E64" t="s">
        <v>8</v>
      </c>
      <c r="F64">
        <v>70.644499999999994</v>
      </c>
      <c r="G64">
        <v>72.966099999999997</v>
      </c>
      <c r="H64" s="1">
        <f t="shared" si="0"/>
        <v>71.805299999999988</v>
      </c>
    </row>
    <row r="65" spans="1:8" x14ac:dyDescent="0.25">
      <c r="A65" t="s">
        <v>83</v>
      </c>
      <c r="B65" t="s">
        <v>859</v>
      </c>
      <c r="C65" t="s">
        <v>87</v>
      </c>
      <c r="D65" s="1">
        <f>SUM(7.7062175654, 1.89240887291, 1.10468723806, 1.48307632975, 16.000472771, 5.86489051035, 4.91950699679, 2.63721787727, 1.57550918115, 2.72202411689, 0.137346142263, 7.77825224268, 0.790430222133, 1.79233002529, 2.64653882539, 1.68814235631, 0.122065541931, 7.90525362481, 11.1880424799, 0.442133950908, 3.03535495011) / 21</f>
        <v>3.9729477057759524</v>
      </c>
      <c r="E65" t="s">
        <v>8</v>
      </c>
      <c r="F65">
        <v>70.644499999999994</v>
      </c>
      <c r="G65">
        <v>72.966099999999997</v>
      </c>
      <c r="H65" s="1">
        <f t="shared" si="0"/>
        <v>71.805299999999988</v>
      </c>
    </row>
    <row r="66" spans="1:8" x14ac:dyDescent="0.25">
      <c r="A66" t="s">
        <v>88</v>
      </c>
      <c r="B66" t="s">
        <v>856</v>
      </c>
      <c r="C66" t="s">
        <v>89</v>
      </c>
      <c r="D66" s="1">
        <f>SUM(2.79456707584, 1.82116779694, 4.20405187073, 21.1557167608, 0.062627702924, 0.538670737799, 20.2269680806, 9.8047187977, 0.200034284469, 20.9252995977, 27.066112863, 4.42886084536, 0.265383739386, 22.4547528533, 4.05777307317, 0.560375339393, 0.575352833381, 17.926432473, 2.17106026231, 1.08721652957, 26.6251603813) / 21</f>
        <v>8.9977287570796189</v>
      </c>
      <c r="E66" t="s">
        <v>29</v>
      </c>
      <c r="F66">
        <v>61.226100000000002</v>
      </c>
      <c r="G66">
        <v>66.284199999999998</v>
      </c>
      <c r="H66" s="1">
        <f t="shared" ref="H66:H129" si="1">IF(AND(F66="-",G66="-"),"-",AVERAGE(F66:G66))</f>
        <v>63.75515</v>
      </c>
    </row>
    <row r="67" spans="1:8" x14ac:dyDescent="0.25">
      <c r="A67" t="s">
        <v>88</v>
      </c>
      <c r="B67" t="s">
        <v>857</v>
      </c>
      <c r="C67" t="s">
        <v>90</v>
      </c>
      <c r="D67" s="1">
        <f>SUM(8.47716170171, 9.70191445656, 0.80229845554, 70.2000432205, 11.5936203602, 6.9458582955, 56.8854360864, 7.22329196739, 0.115383923044, 0.00374629814061, 44.8635311971, 1.66775042295, 1.67687363943, 39.7862608813, 8.84289739123, 4.24907708293, 1.48002199207, 71.9260100723, 0.208141687998, 6.34196129914, 50.5182698295) / 21</f>
        <v>19.214740488615842</v>
      </c>
      <c r="E67" t="s">
        <v>29</v>
      </c>
      <c r="F67">
        <v>61.226100000000002</v>
      </c>
      <c r="G67">
        <v>66.284199999999998</v>
      </c>
      <c r="H67" s="1">
        <f t="shared" si="1"/>
        <v>63.75515</v>
      </c>
    </row>
    <row r="68" spans="1:8" x14ac:dyDescent="0.25">
      <c r="A68" t="s">
        <v>88</v>
      </c>
      <c r="B68" t="s">
        <v>858</v>
      </c>
      <c r="C68" t="s">
        <v>91</v>
      </c>
      <c r="D68" s="1">
        <f>SUM(0.43480905731, 0.218368263175, 0.371035306491, 77.5311937762, 0.832009279212, 4.6656151213, 21.1555211367, 0.840618494202, 0.00403778551738, 0.0477433764561, 29.503366503, 0.379903063053, 0.101761332131, 17.457964324, 3.2634536932, 0.0356507303707, 0.0269428597641, 72.2659889592, 0.0517963368623, 0.341612014785, 38.4535806109) / 21</f>
        <v>12.761093905896647</v>
      </c>
      <c r="E68" t="s">
        <v>29</v>
      </c>
      <c r="F68">
        <v>61.226100000000002</v>
      </c>
      <c r="G68">
        <v>66.284199999999998</v>
      </c>
      <c r="H68" s="1">
        <f t="shared" si="1"/>
        <v>63.75515</v>
      </c>
    </row>
    <row r="69" spans="1:8" x14ac:dyDescent="0.25">
      <c r="A69" t="s">
        <v>88</v>
      </c>
      <c r="B69" t="s">
        <v>859</v>
      </c>
      <c r="C69" t="s">
        <v>92</v>
      </c>
      <c r="D69" s="1">
        <f>SUM(5.31321675598, 0.479880604009, 3.74430632764, 10.9745555507, 3.76152366502, 5.79488668359, 23.6602066428, 8.63459270719, 1.0795111034, 1.56205795812, 15.545462232, 13.8415656052, 0.4723014424, 34.1333660225, 7.85828660632, 1.24257355984, 0.00907483786842, 2.78710036034, 17.1128958552, 0.671818286808, 24.2513752867) / 21</f>
        <v>8.7109789568393055</v>
      </c>
      <c r="E69" t="s">
        <v>29</v>
      </c>
      <c r="F69">
        <v>61.226100000000002</v>
      </c>
      <c r="G69">
        <v>66.284199999999998</v>
      </c>
      <c r="H69" s="1">
        <f t="shared" si="1"/>
        <v>63.75515</v>
      </c>
    </row>
    <row r="70" spans="1:8" x14ac:dyDescent="0.25">
      <c r="A70" t="s">
        <v>93</v>
      </c>
      <c r="B70" t="s">
        <v>856</v>
      </c>
      <c r="C70" t="s">
        <v>94</v>
      </c>
      <c r="D70" s="1">
        <f>SUM(0.573316861648, 0.57984722649, 2.98771851126, 0.00153447738712, 0.00497263507079, 1.4777505599, 0.00657632954958, 0.112651975543, 0.0976994155706, 0.000295179544248, 3.36953850203, 4.55072350477, 0.616365522772, 5.68210953941, 0.0552333607899, 0.31057628109, 1.57279788748, 0.215222787898, 0.500245704313, 2.14484180836, 1.75039252549) / 21</f>
        <v>1.267162409350773</v>
      </c>
      <c r="E70" t="s">
        <v>8</v>
      </c>
      <c r="F70">
        <v>21.866700000000002</v>
      </c>
      <c r="G70">
        <v>14.3277</v>
      </c>
      <c r="H70" s="1">
        <f t="shared" si="1"/>
        <v>18.097200000000001</v>
      </c>
    </row>
    <row r="71" spans="1:8" x14ac:dyDescent="0.25">
      <c r="A71" t="s">
        <v>93</v>
      </c>
      <c r="B71" t="s">
        <v>857</v>
      </c>
      <c r="C71" t="s">
        <v>95</v>
      </c>
      <c r="D71" s="1">
        <f>SUM(2.98808174386, 4.44051309866, 5.59672065113, 4.28714794611, 95.6631171109, 5.17162570948, 1.9254947572, 1.90933035994, 9.01227992253, 0.392439093182, 1.18055948354, 0.54349488714, 1.66042147345, 0.534448105087, 3.9079580387, 8.87834877409, 0.261418380406, 0.202753410888, 48.9249849534, 3.47111167769, 2.77613829855) / 21</f>
        <v>9.7013518036158572</v>
      </c>
      <c r="E71" t="s">
        <v>8</v>
      </c>
      <c r="F71">
        <v>21.866700000000002</v>
      </c>
      <c r="G71">
        <v>14.3277</v>
      </c>
      <c r="H71" s="1">
        <f t="shared" si="1"/>
        <v>18.097200000000001</v>
      </c>
    </row>
    <row r="72" spans="1:8" x14ac:dyDescent="0.25">
      <c r="A72" t="s">
        <v>93</v>
      </c>
      <c r="B72" t="s">
        <v>858</v>
      </c>
      <c r="C72" t="s">
        <v>96</v>
      </c>
      <c r="D72" s="1">
        <f>SUM(0.140550057848, 0.617040409601, 0.22521468079, 0.418941746558, 10.5070924205, 0.113737798796, 3.05104113872, 9.33973247469, 1.23196686815, 2.40615631726, 0.0826233113307, 0.0634004723505, 12.6428721542, 0.770468028971, 5.41362214413, 1.96013974102, 0.232673963616, 0.204747152892, 6.57332348616, 0.31953732861, 0.798946394476) / 21</f>
        <v>2.7197060995556761</v>
      </c>
      <c r="E72" t="s">
        <v>8</v>
      </c>
      <c r="F72">
        <v>21.866700000000002</v>
      </c>
      <c r="G72">
        <v>14.3277</v>
      </c>
      <c r="H72" s="1">
        <f t="shared" si="1"/>
        <v>18.097200000000001</v>
      </c>
    </row>
    <row r="73" spans="1:8" x14ac:dyDescent="0.25">
      <c r="A73" t="s">
        <v>93</v>
      </c>
      <c r="B73" t="s">
        <v>859</v>
      </c>
      <c r="C73" t="s">
        <v>97</v>
      </c>
      <c r="D73" s="1">
        <f>SUM(6.85132730368, 3.62896006566, 0.0146122937877, 4.58069808593, 18.0039307388, 1.05069531596, 9.39398129033, 1.80797299585, 3.94182389964, 6.1086314017, 0.142366896269, 9.81278685802, 0.0868651403004, 8.65507802829, 3.20363218196, 0.865514605139, 6.04881575113, 1.03059964346, 1.31176585295, 5.64899446859, 5.88084393025) / 21</f>
        <v>4.6699950832236237</v>
      </c>
      <c r="E73" t="s">
        <v>8</v>
      </c>
      <c r="F73">
        <v>21.866700000000002</v>
      </c>
      <c r="G73">
        <v>14.3277</v>
      </c>
      <c r="H73" s="1">
        <f t="shared" si="1"/>
        <v>18.097200000000001</v>
      </c>
    </row>
    <row r="74" spans="1:8" x14ac:dyDescent="0.25">
      <c r="A74" t="s">
        <v>98</v>
      </c>
      <c r="B74" t="s">
        <v>856</v>
      </c>
      <c r="C74" t="s">
        <v>99</v>
      </c>
      <c r="D74" s="1">
        <f>SUM(0.824422130212, 0.941062842116, 5.19849511648, 5.05180252822, 2.49005652476, 0.0405561649095, 8.51010709462, 0.436021448491, 0.287546561302, 0.0073876247573, 0.729277654482, 2.87923975077, 0.841620594328, 2.95011390284, 5.04200102431, 0.142793479351, 15.9504024007, 2.18949161805, 32.463837174, 0.0761959236083, 0.478316723448) / 21</f>
        <v>4.1681308705597671</v>
      </c>
      <c r="E74" t="s">
        <v>29</v>
      </c>
      <c r="F74">
        <v>38.487499999999997</v>
      </c>
      <c r="G74">
        <v>38.835700000000003</v>
      </c>
      <c r="H74" s="1">
        <f t="shared" si="1"/>
        <v>38.6616</v>
      </c>
    </row>
    <row r="75" spans="1:8" x14ac:dyDescent="0.25">
      <c r="A75" t="s">
        <v>98</v>
      </c>
      <c r="B75" t="s">
        <v>857</v>
      </c>
      <c r="C75" t="s">
        <v>100</v>
      </c>
      <c r="D75" s="1">
        <f>SUM(11.2331576512, 10.0037161696, 18.4830285398, 7.30575860776, 21.0782240742, 0.331222341708, 23.3344159686, 6.03517057603, 19.5339795197, 0.416352348432, 12.0231075399, 0.577109150909, 1.14213326245, 15.3462577263, 32.2192959136, 8.46431371959, 74.2804173575, 1.17515726606, 211.876481432, 9.71448433455, 16.6352920976) / 21</f>
        <v>23.867098837975668</v>
      </c>
      <c r="E75" t="s">
        <v>29</v>
      </c>
      <c r="F75">
        <v>38.487499999999997</v>
      </c>
      <c r="G75">
        <v>38.835700000000003</v>
      </c>
      <c r="H75" s="1">
        <f t="shared" si="1"/>
        <v>38.6616</v>
      </c>
    </row>
    <row r="76" spans="1:8" x14ac:dyDescent="0.25">
      <c r="A76" t="s">
        <v>98</v>
      </c>
      <c r="B76" t="s">
        <v>858</v>
      </c>
      <c r="C76" t="s">
        <v>101</v>
      </c>
      <c r="D76" s="1">
        <f>SUM(0.503665274724, 0.00150280310008, 2.21087739842, 4.53068455292, 4.6059198505, 1.59770117809, 11.7258594447, 0.111113432538, 0.295639662348, 0.0238127774532, 0.86412094936, 0.110088730073, 16.7389887245, 3.85837287993, 1.97784418906, 0.192207840451, 0.406261304565, 0.0160152851775, 3.84096504674, 0.596013353894, 1.80553087832) / 21</f>
        <v>2.6672945503268473</v>
      </c>
      <c r="E76" t="s">
        <v>29</v>
      </c>
      <c r="F76">
        <v>38.487499999999997</v>
      </c>
      <c r="G76">
        <v>38.835700000000003</v>
      </c>
      <c r="H76" s="1">
        <f t="shared" si="1"/>
        <v>38.6616</v>
      </c>
    </row>
    <row r="77" spans="1:8" x14ac:dyDescent="0.25">
      <c r="A77" t="s">
        <v>98</v>
      </c>
      <c r="B77" t="s">
        <v>859</v>
      </c>
      <c r="C77" t="s">
        <v>102</v>
      </c>
      <c r="D77" s="1">
        <f>SUM(11.5930895617, 9.53435116361, 7.37433655546, 7.18740228043, 13.7701637269, 1.39329286144, 21.6577364433, 5.65963525031, 0.372070069071, 0.112182753437, 0.754456630498, 17.9354532079, 0.0785875352912, 17.7329307114, 2.83990872218, 1.92656669916, 0.256386924513, 11.3855646084, 19.649370497, 0.93569819465, 32.5448350308) / 21</f>
        <v>8.7949533060690577</v>
      </c>
      <c r="E77" t="s">
        <v>29</v>
      </c>
      <c r="F77">
        <v>38.487499999999997</v>
      </c>
      <c r="G77">
        <v>38.835700000000003</v>
      </c>
      <c r="H77" s="1">
        <f t="shared" si="1"/>
        <v>38.6616</v>
      </c>
    </row>
    <row r="78" spans="1:8" x14ac:dyDescent="0.25">
      <c r="A78" t="s">
        <v>103</v>
      </c>
      <c r="B78" t="s">
        <v>856</v>
      </c>
      <c r="C78" t="s">
        <v>104</v>
      </c>
      <c r="D78" s="1">
        <f>SUM(0.992390295999, 1.33055651454, 0.000477708742748, 0.107638798295, 0.0588941248576, 0.00299412188109, 0.231231965014, 0.281735545485, 0.150139407574, 0.540401418359, 0.0142482493605, 2.39436948746, 0.221578129422, 0.283643321171, 1.86186702838, 4.0973620721, 0.383164547812, 0.0185701487242, 3.12887145586, 0.491441874946, 0.0203492046108) / 21</f>
        <v>0.79104406764733015</v>
      </c>
      <c r="E78" t="s">
        <v>8</v>
      </c>
      <c r="F78">
        <v>7.3013899999999996</v>
      </c>
      <c r="G78">
        <v>8.9479699999999998</v>
      </c>
      <c r="H78" s="1">
        <f t="shared" si="1"/>
        <v>8.1246799999999997</v>
      </c>
    </row>
    <row r="79" spans="1:8" x14ac:dyDescent="0.25">
      <c r="A79" t="s">
        <v>103</v>
      </c>
      <c r="B79" t="s">
        <v>857</v>
      </c>
      <c r="C79" t="s">
        <v>105</v>
      </c>
      <c r="D79" s="1">
        <f>SUM(0.0599897202333, 0.0838420494692, 2.09436561815, 3.3015647221, 2.46246202345, 0.0184103981709, 0.608222946048, 5.35778696339, 5.97254438349, 0.0100555306185, 3.1505522759, 0.524013232714, 4.01582195278, 0.870621843741, 0.0399338130957, 0.286085966208, 0.0177012563983, 2.44177870052, 6.51171316709, 1.66544300658, 0.0136092274003) / 21</f>
        <v>1.8812627998832001</v>
      </c>
      <c r="E79" t="s">
        <v>8</v>
      </c>
      <c r="F79">
        <v>7.3013899999999996</v>
      </c>
      <c r="G79">
        <v>8.9479699999999998</v>
      </c>
      <c r="H79" s="1">
        <f t="shared" si="1"/>
        <v>8.1246799999999997</v>
      </c>
    </row>
    <row r="80" spans="1:8" x14ac:dyDescent="0.25">
      <c r="A80" t="s">
        <v>103</v>
      </c>
      <c r="B80" t="s">
        <v>858</v>
      </c>
      <c r="C80" t="s">
        <v>106</v>
      </c>
      <c r="D80" s="1">
        <f>SUM(0.0138375942696, 0.404314718833, 0.253634039347, 0.0428019063624, 0.0440327532179, 0.618418460631, 0.000091748098904, 0.37326832134, 0.402950121549, 0.00641191527563, 1.16086435655, 0.151659547766, 0.00126667961911, 0.419023408777, 0.160016150148, 2.28466454142, 0.429145082611, 3.494461005, 4.00135987563, 0.00311889953541, 0.349430878288) / 21</f>
        <v>0.6959415240128074</v>
      </c>
      <c r="E80" t="s">
        <v>8</v>
      </c>
      <c r="F80">
        <v>7.3013899999999996</v>
      </c>
      <c r="G80">
        <v>8.9479699999999998</v>
      </c>
      <c r="H80" s="1">
        <f t="shared" si="1"/>
        <v>8.1246799999999997</v>
      </c>
    </row>
    <row r="81" spans="1:8" x14ac:dyDescent="0.25">
      <c r="A81" t="s">
        <v>103</v>
      </c>
      <c r="B81" t="s">
        <v>859</v>
      </c>
      <c r="C81" t="s">
        <v>107</v>
      </c>
      <c r="D81" s="1">
        <f>SUM(0.264302170065, 1.49731268346, 0.451050284337, 0.236233893388, 0.0604613426031, 0.0175003482281, 0.47819274185, 0.595809339418, 0.0104593908583, 0.0978865981088, 1.08201516333, 0.433006185171, 6.73206535092, 0.237522340687, 0.595809339418, 0.0104593908583, 0.0978865981088, 1.08201516333, 0.433006185171, 6.73206535092, 0.237522340687) / 21</f>
        <v>1.0182182000436857</v>
      </c>
      <c r="E81" t="s">
        <v>8</v>
      </c>
      <c r="F81">
        <v>7.3013899999999996</v>
      </c>
      <c r="G81">
        <v>8.9479699999999998</v>
      </c>
      <c r="H81" s="1">
        <f t="shared" si="1"/>
        <v>8.1246799999999997</v>
      </c>
    </row>
    <row r="82" spans="1:8" x14ac:dyDescent="0.25">
      <c r="A82" t="s">
        <v>108</v>
      </c>
      <c r="B82" t="s">
        <v>856</v>
      </c>
      <c r="C82" t="s">
        <v>109</v>
      </c>
      <c r="D82" s="1">
        <f>SUM(4.69414879395, 1.74695941765, 3.70688775815, 1.70960219899, 0.162326473121, 1.5489213285, 1.5251541587, 0.0236531680186, 0.0718866403229, 1.04616154192, 3.66733963419, 0.896642686287, 2.05278599794, 6.13989832496, 0.357898863869, 12.7992573353, 3.02315051647, 0.0376123580167, 3.2750821603, 0.323277883109, 0.339858264174) / 21</f>
        <v>2.3404050239970569</v>
      </c>
      <c r="E82" t="s">
        <v>8</v>
      </c>
      <c r="F82">
        <v>38.574100000000001</v>
      </c>
      <c r="G82">
        <v>33.1267</v>
      </c>
      <c r="H82" s="1">
        <f t="shared" si="1"/>
        <v>35.8504</v>
      </c>
    </row>
    <row r="83" spans="1:8" x14ac:dyDescent="0.25">
      <c r="A83" t="s">
        <v>108</v>
      </c>
      <c r="B83" t="s">
        <v>857</v>
      </c>
      <c r="C83" t="s">
        <v>110</v>
      </c>
      <c r="D83" s="1">
        <f>SUM(6.87034506567, 14.6367588472, 0.29075858743, 2.63706489688, 70.5513112239, 0.190181153487, 2.23636109703, 0.457890267006, 40.9215737113, 0.0108857060659, 0.148233544943, 21.6618906212, 3.77893327541, 1.62299285932, 4.59017348725, 0.0282047049398, 0.633124385785, 4.20755736681, 39.2965583802, 4.47079138431, 1.85369145141) / 21</f>
        <v>10.528346762740318</v>
      </c>
      <c r="E83" t="s">
        <v>8</v>
      </c>
      <c r="F83">
        <v>38.574100000000001</v>
      </c>
      <c r="G83">
        <v>33.1267</v>
      </c>
      <c r="H83" s="1">
        <f t="shared" si="1"/>
        <v>35.8504</v>
      </c>
    </row>
    <row r="84" spans="1:8" x14ac:dyDescent="0.25">
      <c r="A84" t="s">
        <v>108</v>
      </c>
      <c r="B84" t="s">
        <v>858</v>
      </c>
      <c r="C84" t="s">
        <v>111</v>
      </c>
      <c r="D84" s="1">
        <f>SUM(0.00246471624937, 0.361469766866, 2.62854482867, 0.482565611489, 0.815842887961, 0.738930704292, 0.0080168896122, 0.436187059794, 0.334410074528, 0.377470201023, 0.0372543335115, 6.28878125363, 0.09235515177, 1.74319161423, 1.46369425707, 0.0487516143669, 1.51047037694, 1.60506886783, 0.0808890286472, 0.290162718187, 0.0640385269339) / 21</f>
        <v>0.92431240398100301</v>
      </c>
      <c r="E84" t="s">
        <v>8</v>
      </c>
      <c r="F84">
        <v>38.574100000000001</v>
      </c>
      <c r="G84">
        <v>33.1267</v>
      </c>
      <c r="H84" s="1">
        <f t="shared" si="1"/>
        <v>35.8504</v>
      </c>
    </row>
    <row r="85" spans="1:8" x14ac:dyDescent="0.25">
      <c r="A85" t="s">
        <v>108</v>
      </c>
      <c r="B85" t="s">
        <v>859</v>
      </c>
      <c r="C85" t="s">
        <v>112</v>
      </c>
      <c r="D85" s="1">
        <f>SUM(1.97923933945, 0.110247445863, 0.112072732176, 10.2822632556, 9.00326319006, 3.39644765328, 0.0955711099518, 0.14985542349, 2.45416435875, 0.990389764083, 3.19158742204, 13.7944622109, 0.242204843278, 1.56565767994, 0.0150037706552, 0.0930661927121, 0.00172043809625, 1.17977274011, 9.58678199795, 8.21071001173, 0.415292760495) / 21</f>
        <v>3.1842749686004934</v>
      </c>
      <c r="E85" t="s">
        <v>8</v>
      </c>
      <c r="F85">
        <v>38.574100000000001</v>
      </c>
      <c r="G85">
        <v>33.1267</v>
      </c>
      <c r="H85" s="1">
        <f t="shared" si="1"/>
        <v>35.8504</v>
      </c>
    </row>
    <row r="86" spans="1:8" x14ac:dyDescent="0.25">
      <c r="A86" t="s">
        <v>113</v>
      </c>
      <c r="B86" t="s">
        <v>856</v>
      </c>
      <c r="C86" t="s">
        <v>114</v>
      </c>
      <c r="D86" s="1">
        <f>SUM(0.0397270857911, 1.44751924908, 0.126932110078, 0.000369918643403, 6.28668912085, 3.04265522109, 0.294311721215, 0.978355097542, 0.621964554084, 0.306531968362, 4.2956667285, 1.71085059204, 0.794315130164, 5.71272510127, 2.58604582067, 4.81922845718, 8.92555953528, 0.179611896155, 2.66330275096, 3.58007139383, 1.75596722584) / 21</f>
        <v>2.3889714608868817</v>
      </c>
      <c r="E86" t="s">
        <v>8</v>
      </c>
      <c r="F86">
        <v>192.137</v>
      </c>
      <c r="G86">
        <v>181.578</v>
      </c>
      <c r="H86" s="1">
        <f t="shared" si="1"/>
        <v>186.85750000000002</v>
      </c>
    </row>
    <row r="87" spans="1:8" x14ac:dyDescent="0.25">
      <c r="A87" t="s">
        <v>113</v>
      </c>
      <c r="B87" t="s">
        <v>857</v>
      </c>
      <c r="C87" t="s">
        <v>115</v>
      </c>
      <c r="D87" s="1">
        <f>SUM(4.68845901486, 0.649796961025, 0.179187840133, 2.72367238985, 3.64339944423, 0.15177860093, 1.00279213803, 0.72157017017, 7.95273532957, 1.84392330957, 1.24907676276, 30.5962181397, 1.63287338727, 1.8361385377, 7.61925563547, 5.5959523451, 3.95826388564, 3.75016105799, 2.78766489035, 11.8601265889, 2.70237284485) / 21</f>
        <v>4.6259723463856188</v>
      </c>
      <c r="E87" t="s">
        <v>8</v>
      </c>
      <c r="F87">
        <v>192.137</v>
      </c>
      <c r="G87">
        <v>181.578</v>
      </c>
      <c r="H87" s="1">
        <f t="shared" si="1"/>
        <v>186.85750000000002</v>
      </c>
    </row>
    <row r="88" spans="1:8" x14ac:dyDescent="0.25">
      <c r="A88" t="s">
        <v>113</v>
      </c>
      <c r="B88" t="s">
        <v>858</v>
      </c>
      <c r="C88" t="s">
        <v>116</v>
      </c>
      <c r="D88" s="1">
        <f>SUM(5.86134115725, 0.349901737698, 1.30832631734, 0.194443515492, 0.0486881176072, 0.444973939929, 0.0145375714914, 4.46135771796, 1.72531300884, 0.0931831645355, 1.60412439238, 3.35875234245, 2.74493061673, 1.86961666548, 0.989168670883, 0.0721181337981, 2.76831605553, 2.89782475587, 0.0706022455852, 0.747154772459, 0.113513853559) / 21</f>
        <v>1.5113423215651141</v>
      </c>
      <c r="E88" t="s">
        <v>8</v>
      </c>
      <c r="F88">
        <v>192.137</v>
      </c>
      <c r="G88">
        <v>181.578</v>
      </c>
      <c r="H88" s="1">
        <f t="shared" si="1"/>
        <v>186.85750000000002</v>
      </c>
    </row>
    <row r="89" spans="1:8" x14ac:dyDescent="0.25">
      <c r="A89" t="s">
        <v>113</v>
      </c>
      <c r="B89" t="s">
        <v>859</v>
      </c>
      <c r="C89" t="s">
        <v>117</v>
      </c>
      <c r="D89" s="1">
        <f>SUM(0.108011987692, 0.220959986662, 0.00313653362908, 7.04297459423, 0.00206915176722, 1.47647758931, 1.33181132538, 1.35846039695, 0.551935788408, 0.245869203962, 0.673013581146, 1.03439057122, 0.0237266574223, 0.208041539779, 0.0469466448128, 0.00738143490413, 0.0818661219574, 0.410970515425, 0.761937540289, 0.350018021446, 0.013553048135) / 21</f>
        <v>0.75969296354890137</v>
      </c>
      <c r="E89" t="s">
        <v>8</v>
      </c>
      <c r="F89">
        <v>192.137</v>
      </c>
      <c r="G89">
        <v>181.578</v>
      </c>
      <c r="H89" s="1">
        <f t="shared" si="1"/>
        <v>186.85750000000002</v>
      </c>
    </row>
    <row r="90" spans="1:8" x14ac:dyDescent="0.25">
      <c r="A90" t="s">
        <v>118</v>
      </c>
      <c r="B90" t="s">
        <v>856</v>
      </c>
      <c r="C90" t="s">
        <v>119</v>
      </c>
      <c r="D90" s="1">
        <f>SUM(1.72833887126, 0.503237100999, 2.41337814208, 0.00673223289933, 0.000638020145192, 5.20413903888, 0.917559320404, 2.97587619878, 0.289150862338, 0.856188856749, 0.0109736450169, 0.930396512672, 1.55976442772, 0.763994829443, 4.51723274344, 0.201284132263, 0.234749224431, 4.15977343086, 0.618647411041, 0.480757470811, 5.56641636297) / 21</f>
        <v>1.6161537540572581</v>
      </c>
      <c r="E90" t="s">
        <v>8</v>
      </c>
      <c r="F90">
        <v>7.6839700000000004</v>
      </c>
      <c r="G90">
        <v>10.402200000000001</v>
      </c>
      <c r="H90" s="1">
        <f t="shared" si="1"/>
        <v>9.0430850000000014</v>
      </c>
    </row>
    <row r="91" spans="1:8" x14ac:dyDescent="0.25">
      <c r="A91" t="s">
        <v>118</v>
      </c>
      <c r="B91" t="s">
        <v>857</v>
      </c>
      <c r="C91" t="s">
        <v>120</v>
      </c>
      <c r="D91" s="1">
        <f>SUM(0.0915189686209, 2.38894252897, 0.18537895222, 1.14839457707, 1.2213111466, 0.276540959149, 1.96959698775, 1.93692014278, 1.07185466025, 0.130132410435, 1.00520613225, 3.59568167515, 0.137792618874, 0.00265610372169, 2.49671959315, 14.5522171646, 0.0322914443936, 0.222139680169, 23.2601687206, 1.84276816602, 5.72977562994) / 21</f>
        <v>3.0141908696530089</v>
      </c>
      <c r="E91" t="s">
        <v>8</v>
      </c>
      <c r="F91">
        <v>7.6839700000000004</v>
      </c>
      <c r="G91">
        <v>10.402200000000001</v>
      </c>
      <c r="H91" s="1">
        <f t="shared" si="1"/>
        <v>9.0430850000000014</v>
      </c>
    </row>
    <row r="92" spans="1:8" x14ac:dyDescent="0.25">
      <c r="A92" t="s">
        <v>118</v>
      </c>
      <c r="B92" t="s">
        <v>858</v>
      </c>
      <c r="C92" t="s">
        <v>121</v>
      </c>
      <c r="D92" s="1">
        <f>SUM(7.18608806649, 0.000517645617998, 3.36111719625, 5.82193556104, 2.79138022886, 1.23143112828, 0.877750845863, 10.6442981416, 1.937097844, 1.44022631535, 0.0286376032032, 10.5475042773, 1.09954838323, 1.93248542315, 0.90108536072, 0.447170811558, 0.0145386268046, 0.000524940330772, 1.87985737216, 0.631234539639, 0.292138494972) / 21</f>
        <v>2.5269794669723136</v>
      </c>
      <c r="E92" t="s">
        <v>8</v>
      </c>
      <c r="F92">
        <v>7.6839700000000004</v>
      </c>
      <c r="G92">
        <v>10.402200000000001</v>
      </c>
      <c r="H92" s="1">
        <f t="shared" si="1"/>
        <v>9.0430850000000014</v>
      </c>
    </row>
    <row r="93" spans="1:8" x14ac:dyDescent="0.25">
      <c r="A93" t="s">
        <v>118</v>
      </c>
      <c r="B93" t="s">
        <v>859</v>
      </c>
      <c r="C93" t="s">
        <v>122</v>
      </c>
      <c r="D93" s="1">
        <f>SUM(0.535575920763, 0.2330172375, 0.165481599245, 6.15981475909, 0.422263505622, 1.72730515256, 4.97362370186, 0.135374081054, 0.100554237032, 0.476508519572, 0.291186126718, 1.03519382534, 0.0151740431164, 0.0922710251041, 3.72224310055, 0.056584169113, 0.918849269392, 2.07443888796, 5.93288363134, 0.00796748340293, 0.0119427026706) / 21</f>
        <v>1.385154903762144</v>
      </c>
      <c r="E93" t="s">
        <v>8</v>
      </c>
      <c r="F93">
        <v>7.6839700000000004</v>
      </c>
      <c r="G93">
        <v>10.402200000000001</v>
      </c>
      <c r="H93" s="1">
        <f t="shared" si="1"/>
        <v>9.0430850000000014</v>
      </c>
    </row>
    <row r="94" spans="1:8" x14ac:dyDescent="0.25">
      <c r="A94" t="s">
        <v>123</v>
      </c>
      <c r="B94" t="s">
        <v>856</v>
      </c>
      <c r="C94" t="s">
        <v>124</v>
      </c>
      <c r="D94" s="1">
        <f>SUM(0.0187906311145, 0.411861635158, 0.581890881284, 0.583314679621, 2.49325748035, 0.0991488900133, 0.121797530292, 0.771370072845, 4.69828304518, 3.36504269927, 0.0581217186791, 19.3136795011, 0.733482108744, 0.773625085591, 0.32101003236, 1.16091885284, 0.0191271790955, 0.295770037238, 0.13832565669, 0.961212985653, 1.10244443191) / 21</f>
        <v>1.8105940540489716</v>
      </c>
      <c r="E94" t="s">
        <v>29</v>
      </c>
      <c r="F94">
        <v>31.376999999999999</v>
      </c>
      <c r="G94">
        <v>23.475000000000001</v>
      </c>
      <c r="H94" s="1">
        <f t="shared" si="1"/>
        <v>27.426000000000002</v>
      </c>
    </row>
    <row r="95" spans="1:8" x14ac:dyDescent="0.25">
      <c r="A95" t="s">
        <v>123</v>
      </c>
      <c r="B95" t="s">
        <v>857</v>
      </c>
      <c r="C95" t="s">
        <v>125</v>
      </c>
      <c r="D95" s="1">
        <f>SUM(2.00852900496, 6.30785598377, 5.45592362334, 9.6299617507, 47.2061627603, 3.06600690168, 0.572874110957, 3.39348214249, 22.9931865742, 9.40171313476, 16.1826416902, 26.9237641553, 2.31873065838, 1.93153540164, 4.89251457674, 68.1672042787, 16.223958694, 16.8786251503, 55.624993368, 3.12068726643, 0.0000688479253054) / 21</f>
        <v>15.347639051179634</v>
      </c>
      <c r="E95" t="s">
        <v>29</v>
      </c>
      <c r="F95">
        <v>31.376999999999999</v>
      </c>
      <c r="G95">
        <v>23.475000000000001</v>
      </c>
      <c r="H95" s="1">
        <f t="shared" si="1"/>
        <v>27.426000000000002</v>
      </c>
    </row>
    <row r="96" spans="1:8" x14ac:dyDescent="0.25">
      <c r="A96" t="s">
        <v>123</v>
      </c>
      <c r="B96" t="s">
        <v>858</v>
      </c>
      <c r="C96" t="s">
        <v>126</v>
      </c>
      <c r="D96" s="1">
        <f>SUM(0.157416867149, 2.93319329364, 1.23639512568, 2.90046616773, 2.02709333447, 1.22668328426, 1.33832915504, 0.262980046041, 0.356948380572, 0.435190369116, 5.70297749019, 8.94990508666, 0.00443615999249, 0.254278621502, 3.69410665491, 0.149657388612, 14.3308038836, 12.1262559256, 9.57527416012, 1.14342008545, 0.400492338916) / 21</f>
        <v>3.2955382771071662</v>
      </c>
      <c r="E96" t="s">
        <v>29</v>
      </c>
      <c r="F96">
        <v>31.376999999999999</v>
      </c>
      <c r="G96">
        <v>23.475000000000001</v>
      </c>
      <c r="H96" s="1">
        <f t="shared" si="1"/>
        <v>27.426000000000002</v>
      </c>
    </row>
    <row r="97" spans="1:8" x14ac:dyDescent="0.25">
      <c r="A97" t="s">
        <v>123</v>
      </c>
      <c r="B97" t="s">
        <v>859</v>
      </c>
      <c r="C97" t="s">
        <v>127</v>
      </c>
      <c r="D97" s="1">
        <f>SUM(0.0544641030836, 2.61835461978, 0.108555417799, 0.138760461, 9.15303276724, 2.76208284794, 3.7633085178, 0.354797211717, 2.86727667507, 2.75220339608, 13.8057764488, 19.9761891468, 0.0282915126991, 0.0000561491622525, 2.03115161064, 0.518196553745, 7.38068416578, 8.50805553738, 6.17172853785, 2.18691584964, 2.4546549436) / 21</f>
        <v>4.1730731654098072</v>
      </c>
      <c r="E97" t="s">
        <v>29</v>
      </c>
      <c r="F97">
        <v>31.376999999999999</v>
      </c>
      <c r="G97">
        <v>23.475000000000001</v>
      </c>
      <c r="H97" s="1">
        <f t="shared" si="1"/>
        <v>27.426000000000002</v>
      </c>
    </row>
    <row r="98" spans="1:8" x14ac:dyDescent="0.25">
      <c r="A98" t="s">
        <v>128</v>
      </c>
      <c r="B98" t="s">
        <v>856</v>
      </c>
      <c r="C98" t="s">
        <v>129</v>
      </c>
      <c r="D98" s="1">
        <f>SUM(4.10274678978, 2.30700233856, 2.2031063685, 0.219135504438, 0.194243557458, 1.45729334776, 0.00548799265714, 1.42770607722, 12.8173884068, 1.88914908346, 0.960774245324, 20.1606295722, 0.121301533458, 2.00761128481, 0.553361011052, 0.0776440702784, 0.160267246888, 0.00307133939713, 0.179766723463, 0.0393132795892, 0.0406953264997) / 21</f>
        <v>2.4251283380758366</v>
      </c>
      <c r="E98" t="s">
        <v>8</v>
      </c>
      <c r="F98">
        <v>130.87899999999999</v>
      </c>
      <c r="G98">
        <v>123.13500000000001</v>
      </c>
      <c r="H98" s="1">
        <f t="shared" si="1"/>
        <v>127.00700000000001</v>
      </c>
    </row>
    <row r="99" spans="1:8" x14ac:dyDescent="0.25">
      <c r="A99" t="s">
        <v>128</v>
      </c>
      <c r="B99" t="s">
        <v>857</v>
      </c>
      <c r="C99" t="s">
        <v>130</v>
      </c>
      <c r="D99" s="1">
        <f>SUM(2.19010440539, 14.1151781721, 0.218356677373, 6.09232025276, 19.0843282724, 4.12757655595, 0.862712476218, 1.15601546996, 19.1117781236, 0.593184058304, 3.42486049294, 42.8925085959, 0.642172843199, 2.45149928063, 3.37829139565, 9.01779714494, 2.0511999221, 0.920543970397, 122.920144884, 0.660005272486, 8.12823962905) / 21</f>
        <v>12.573277042635574</v>
      </c>
      <c r="E99" t="s">
        <v>8</v>
      </c>
      <c r="F99">
        <v>130.87899999999999</v>
      </c>
      <c r="G99">
        <v>123.13500000000001</v>
      </c>
      <c r="H99" s="1">
        <f t="shared" si="1"/>
        <v>127.00700000000001</v>
      </c>
    </row>
    <row r="100" spans="1:8" x14ac:dyDescent="0.25">
      <c r="A100" t="s">
        <v>128</v>
      </c>
      <c r="B100" t="s">
        <v>858</v>
      </c>
      <c r="C100" t="s">
        <v>131</v>
      </c>
      <c r="D100" s="1">
        <f>SUM(0.576225477862, 2.50983438509, 1.27049696489, 0.0599980891878, 10.1865899414, 0.453041643489, 1.9019635254, 7.33057683917, 5.02779168989, 0.0751364458797, 0.572622954172, 12.8273663193, 3.29973011779, 0.797798276963, 2.2762591878, 3.85264857147, 0.129574966575, 0.0501041645662, 0.0376211970176, 0.89209735919, 0.0707193145986) / 21</f>
        <v>2.5808665443667094</v>
      </c>
      <c r="E100" t="s">
        <v>8</v>
      </c>
      <c r="F100">
        <v>130.87899999999999</v>
      </c>
      <c r="G100">
        <v>123.13500000000001</v>
      </c>
      <c r="H100" s="1">
        <f t="shared" si="1"/>
        <v>127.00700000000001</v>
      </c>
    </row>
    <row r="101" spans="1:8" x14ac:dyDescent="0.25">
      <c r="A101" t="s">
        <v>128</v>
      </c>
      <c r="B101" t="s">
        <v>859</v>
      </c>
      <c r="C101" t="s">
        <v>132</v>
      </c>
      <c r="D101" s="1">
        <f>SUM(0.020172193332, 0.000180701516216, 0.223880274924, 1.04355047024, 0.0011061050567, 0.0257528332555, 1.38453262558, 1.72578324919, 1.35444833044, 0.499001271024, 1.98293328348, 9.62535785277, 0.611208493621, 4.67510527167, 0.124670322761, 2.32532270354, 0.346058178852, 1.36079692674, 0.523227505524, 2.06386934116, 1.532721326) / 21</f>
        <v>1.4976037743179245</v>
      </c>
      <c r="E101" t="s">
        <v>8</v>
      </c>
      <c r="F101">
        <v>130.87899999999999</v>
      </c>
      <c r="G101">
        <v>123.13500000000001</v>
      </c>
      <c r="H101" s="1">
        <f t="shared" si="1"/>
        <v>127.00700000000001</v>
      </c>
    </row>
    <row r="102" spans="1:8" x14ac:dyDescent="0.25">
      <c r="A102" t="s">
        <v>133</v>
      </c>
      <c r="B102" t="s">
        <v>856</v>
      </c>
      <c r="C102" t="s">
        <v>134</v>
      </c>
      <c r="D102" s="1">
        <f>SUM(0.00844796495363, 5.76699016936, 0.308259023506, 0.0794077807071, 2.42321493536, 1.89260717566, 0.25719689354, 0.402175982757, 0.675544411834, 0.10780317551, 1.11488775523, 1.11352141031, 0.12913168038, 1.01029504, 2.69300326172, 0.802844326567, 1.17235935072, 1.05803999988, 1.03375904776, 0.0855134536792, 0.141403082668) / 21</f>
        <v>1.0607812343858063</v>
      </c>
      <c r="E102" t="s">
        <v>8</v>
      </c>
      <c r="F102">
        <v>8.9091699999999996</v>
      </c>
      <c r="G102">
        <v>13.270799999999999</v>
      </c>
      <c r="H102" s="1">
        <f t="shared" si="1"/>
        <v>11.089984999999999</v>
      </c>
    </row>
    <row r="103" spans="1:8" x14ac:dyDescent="0.25">
      <c r="A103" t="s">
        <v>133</v>
      </c>
      <c r="B103" t="s">
        <v>857</v>
      </c>
      <c r="C103" t="s">
        <v>135</v>
      </c>
      <c r="D103" s="1">
        <f>SUM(0.284186118602, 6.63485737574, 0.45619602848, 2.38315125442, 3.94811446894, 0.0373998608658, 0.206466084168, 1.14365779369, 3.74283049552, 0.288056335041, 0.904058396568, 20.5552494719, 0.00413990268352, 0.898935657993, 0.984100468277, 0.596653345499, 0.343398807397, 3.55527400595, 44.2095561401, 8.33788518609, 7.26862172858) / 21</f>
        <v>5.0848947107859201</v>
      </c>
      <c r="E103" t="s">
        <v>8</v>
      </c>
      <c r="F103">
        <v>8.9091699999999996</v>
      </c>
      <c r="G103">
        <v>13.270799999999999</v>
      </c>
      <c r="H103" s="1">
        <f t="shared" si="1"/>
        <v>11.089984999999999</v>
      </c>
    </row>
    <row r="104" spans="1:8" x14ac:dyDescent="0.25">
      <c r="A104" t="s">
        <v>133</v>
      </c>
      <c r="B104" t="s">
        <v>858</v>
      </c>
      <c r="C104" t="s">
        <v>136</v>
      </c>
      <c r="D104" s="1">
        <f>SUM(0.4999108592, 5.79864260501, 0.00280403316867, 0.0585470575947, 3.26458640828, 0.124114850631, 1.71735931521, 3.63086849473, 0.5149440196, 0.532646845717, 0.0205138957552, 2.11151735449, 1.9481543648, 0.392782954648, 1.1670540882, 0.156810987306, 1.19298794085, 3.29869245481, 0.901256606596, 0.461056045524, 4.47321875481) / 21</f>
        <v>1.5365938065205034</v>
      </c>
      <c r="E104" t="s">
        <v>8</v>
      </c>
      <c r="F104">
        <v>8.9091699999999996</v>
      </c>
      <c r="G104">
        <v>13.270799999999999</v>
      </c>
      <c r="H104" s="1">
        <f t="shared" si="1"/>
        <v>11.089984999999999</v>
      </c>
    </row>
    <row r="105" spans="1:8" x14ac:dyDescent="0.25">
      <c r="A105" t="s">
        <v>133</v>
      </c>
      <c r="B105" t="s">
        <v>859</v>
      </c>
      <c r="C105" t="s">
        <v>137</v>
      </c>
      <c r="D105" s="1">
        <f>SUM(0.00182853588019, 0.000416606228853, 0.772895151041, 1.10435810341, 0.004391340371, 0.301704037041, 1.24249148835, 0.252810707811, 0.744181448791, 0.0297784005812, 6.18502947025, 10.081029076, 0.000215393710652, 0.238634080179, 0.37503029062, 1.25023691268, 0.171510130249, 8.06602878147, 5.81745571647, 1.3004952288, 0.0059025739247) / 21</f>
        <v>1.8069725463742188</v>
      </c>
      <c r="E105" t="s">
        <v>8</v>
      </c>
      <c r="F105">
        <v>8.9091699999999996</v>
      </c>
      <c r="G105">
        <v>13.270799999999999</v>
      </c>
      <c r="H105" s="1">
        <f t="shared" si="1"/>
        <v>11.089984999999999</v>
      </c>
    </row>
    <row r="106" spans="1:8" x14ac:dyDescent="0.25">
      <c r="A106" t="s">
        <v>138</v>
      </c>
      <c r="B106" t="s">
        <v>856</v>
      </c>
      <c r="C106" t="s">
        <v>139</v>
      </c>
      <c r="D106" s="1">
        <f>SUM(0.00179283286068, 0.394627647982, 9.87958248642, 0.292492129192, 2.03106328967, 1.92871333522, 0.528866585904, 1.3048922764, 0.20352950182, 10.6559473961, 1.13519220786, 0.226565685412, 2.05114160153, 0.0718510359434, 0.0806929121986, 0.202432684181, 2.90378516263, 0.00245122457328, 3.91592030988, 0.800728054295, 0.199075849311) / 21</f>
        <v>1.8481592480658553</v>
      </c>
      <c r="E106" t="s">
        <v>8</v>
      </c>
      <c r="F106">
        <v>10.2369</v>
      </c>
      <c r="G106">
        <v>11.2333</v>
      </c>
      <c r="H106" s="1">
        <f t="shared" si="1"/>
        <v>10.735099999999999</v>
      </c>
    </row>
    <row r="107" spans="1:8" x14ac:dyDescent="0.25">
      <c r="A107" t="s">
        <v>138</v>
      </c>
      <c r="B107" t="s">
        <v>857</v>
      </c>
      <c r="C107" t="s">
        <v>140</v>
      </c>
      <c r="D107" s="1">
        <f>SUM(2.00541123829, 0.00234450570302, 5.87663062233, 7.3159453333, 1.14795782305, 1.23351569346, 8.86305845448, 9.10938544974, 0.00295799574666, 0.315986429304, 9.06213058567, 1.57200569067, 2.19000851906, 7.33947676871, 0.389031792559, 0.975949678643, 0.889870246728, 10.0400161516, 0.537546003213, 0.196821506009, 7.12644213408) / 21</f>
        <v>3.6282139343974129</v>
      </c>
      <c r="E107" t="s">
        <v>8</v>
      </c>
      <c r="F107">
        <v>10.2369</v>
      </c>
      <c r="G107">
        <v>11.2333</v>
      </c>
      <c r="H107" s="1">
        <f t="shared" si="1"/>
        <v>10.735099999999999</v>
      </c>
    </row>
    <row r="108" spans="1:8" x14ac:dyDescent="0.25">
      <c r="A108" t="s">
        <v>138</v>
      </c>
      <c r="B108" t="s">
        <v>858</v>
      </c>
      <c r="C108" t="s">
        <v>141</v>
      </c>
      <c r="D108" s="1">
        <f>SUM(8.69569372396, 1.40837919731, 0.710312034988, 0.0012564969566, 1.77293248227, 0.0270975835056, 0.805852436011, 0.122579310722, 0.115766595102, 0.0171341517686, 1.74978562305, 0.0413857401492, 5.24364905537, 0.159154905936, 5.69174883348, 0.452347022226, 1.40798327402, 0.858151929007, 1.62332567786, 1.16908105338, 0.00110219479788) / 21</f>
        <v>1.5273675867557084</v>
      </c>
      <c r="E108" t="s">
        <v>8</v>
      </c>
      <c r="F108">
        <v>10.2369</v>
      </c>
      <c r="G108">
        <v>11.2333</v>
      </c>
      <c r="H108" s="1">
        <f t="shared" si="1"/>
        <v>10.735099999999999</v>
      </c>
    </row>
    <row r="109" spans="1:8" x14ac:dyDescent="0.25">
      <c r="A109" t="s">
        <v>138</v>
      </c>
      <c r="B109" t="s">
        <v>859</v>
      </c>
      <c r="C109" t="s">
        <v>142</v>
      </c>
      <c r="D109" s="1">
        <f>SUM(3.2828398783, 0.18512581018, 0.739672510367, 0.403296126812, 0.0511849204535, 1.83384068853, 1.08064217837, 2.76180564642, 0.179140179369, 0.000403231066989, 1.80656642675, 0.00674403018932, 1.6691812787, 1.42953498722, 1.04276020392, 0.0694799037816, 0.0944182910598, 4.51108134064, 1.35878927244, 0.0525725628993, 1.88281627502) / 21</f>
        <v>1.1638997972613576</v>
      </c>
      <c r="E109" t="s">
        <v>8</v>
      </c>
      <c r="F109">
        <v>10.2369</v>
      </c>
      <c r="G109">
        <v>11.2333</v>
      </c>
      <c r="H109" s="1">
        <f t="shared" si="1"/>
        <v>10.735099999999999</v>
      </c>
    </row>
    <row r="110" spans="1:8" x14ac:dyDescent="0.25">
      <c r="A110" t="s">
        <v>143</v>
      </c>
      <c r="B110" t="s">
        <v>856</v>
      </c>
      <c r="C110" t="s">
        <v>144</v>
      </c>
      <c r="D110" s="1">
        <f>SUM(0.26104391556, 0.000932283020449, 0.166832852335, 0.000401095140153, 1.48736624543, 0.117700890798, 0.293948330273, 0.0131234984047, 1.43715464951, 0.00505233611263, 4.44203659076, 3.0687574438, 0.240218553856, 7.24962259606, 0.166377009819, 0.0120605769222, 0.926703649567, 2.78387705388, 0.920037468474, 1.86377856666, 4.53872019205) / 21</f>
        <v>1.4283688475443872</v>
      </c>
      <c r="E110" t="s">
        <v>8</v>
      </c>
      <c r="F110">
        <v>20.849299999999999</v>
      </c>
      <c r="G110">
        <v>30.195499999999999</v>
      </c>
      <c r="H110" s="1">
        <f t="shared" si="1"/>
        <v>25.522399999999998</v>
      </c>
    </row>
    <row r="111" spans="1:8" x14ac:dyDescent="0.25">
      <c r="A111" t="s">
        <v>143</v>
      </c>
      <c r="B111" t="s">
        <v>857</v>
      </c>
      <c r="C111" t="s">
        <v>145</v>
      </c>
      <c r="D111" s="1">
        <f>SUM(0.50607271445, 1.09734203943, 0.0123172225014, 5.3817075215, 2.83026775483, 3.66161148162, 2.30796052882, 10.2005391572, 4.92345671578, 0.000536358243766, 0.110227958334, 18.6221717796, 1.4142920693, 0.950794338561, 4.23652222318, 0.0441608161007, 0.0636181225129, 1.98272593008, 0.633360702856, 1.04826927845, 1.21465000299) / 21</f>
        <v>2.9163145103018939</v>
      </c>
      <c r="E111" t="s">
        <v>8</v>
      </c>
      <c r="F111">
        <v>20.849299999999999</v>
      </c>
      <c r="G111">
        <v>30.195499999999999</v>
      </c>
      <c r="H111" s="1">
        <f t="shared" si="1"/>
        <v>25.522399999999998</v>
      </c>
    </row>
    <row r="112" spans="1:8" x14ac:dyDescent="0.25">
      <c r="A112" t="s">
        <v>143</v>
      </c>
      <c r="B112" t="s">
        <v>858</v>
      </c>
      <c r="C112" t="s">
        <v>146</v>
      </c>
      <c r="D112" s="1">
        <f>SUM(3.48359373721, 0.597858715574, 0.298287704952, 16.0592050006, 0.0917149879829, 0.1760274347, 6.80393242509, 2.65758311916, 6.27848078004, 0.0000618287864303, 0.849828940506, 0.841173749893, 2.01722703158, 5.97692645133, 3.47742209611, 0.118816195969, 0.0139565297035, 3.19733427378, 0.335267454369, 0.683084218813, 3.60012851391) / 21</f>
        <v>2.7408529138123252</v>
      </c>
      <c r="E112" t="s">
        <v>8</v>
      </c>
      <c r="F112">
        <v>20.849299999999999</v>
      </c>
      <c r="G112">
        <v>30.195499999999999</v>
      </c>
      <c r="H112" s="1">
        <f t="shared" si="1"/>
        <v>25.522399999999998</v>
      </c>
    </row>
    <row r="113" spans="1:8" x14ac:dyDescent="0.25">
      <c r="A113" t="s">
        <v>143</v>
      </c>
      <c r="B113" t="s">
        <v>859</v>
      </c>
      <c r="C113" t="s">
        <v>147</v>
      </c>
      <c r="D113" s="1">
        <f>SUM(3.79314481521, 0.276013519158, 0.513064133816, 2.439392757, 2.84587213035, 0.200640379906, 9.29190142986, 0.174951743407, 0.00149160632487, 0.182031840093, 6.38776016429, 0.377496740556, 0.384767265538, 2.73518686172, 0.00139813530398, 0.147405202634, 0.461452243553, 16.152057785, 1.72675824781, 0.836544259333, 10.3900233676) / 21</f>
        <v>2.8247311727839453</v>
      </c>
      <c r="E113" t="s">
        <v>8</v>
      </c>
      <c r="F113">
        <v>20.849299999999999</v>
      </c>
      <c r="G113">
        <v>30.195499999999999</v>
      </c>
      <c r="H113" s="1">
        <f t="shared" si="1"/>
        <v>25.522399999999998</v>
      </c>
    </row>
    <row r="114" spans="1:8" x14ac:dyDescent="0.25">
      <c r="A114" t="s">
        <v>148</v>
      </c>
      <c r="B114" t="s">
        <v>856</v>
      </c>
      <c r="C114" t="s">
        <v>149</v>
      </c>
      <c r="D114" s="1">
        <f>SUM(5.32745627402, 27.973975091, 0.388521657688, 4.35812751729, 32.3892411899, 0.0993068158491, 0.00138996436885, 4.69414879395, 8.09108445174, 0.445306137105, 10.2286105502, 26.9399150742, 0.175364494578, 1.0647142395, 0.0338141934108, 0.0443660880314, 0.161461156339, 4.82534079763, 0.239223698824, 0.0123507267801, 3.8615660224) / 21</f>
        <v>6.2550135683240145</v>
      </c>
      <c r="E114" t="s">
        <v>8</v>
      </c>
      <c r="F114">
        <v>34.304200000000002</v>
      </c>
      <c r="G114">
        <v>33.174199999999999</v>
      </c>
      <c r="H114" s="1">
        <f t="shared" si="1"/>
        <v>33.739199999999997</v>
      </c>
    </row>
    <row r="115" spans="1:8" x14ac:dyDescent="0.25">
      <c r="A115" t="s">
        <v>148</v>
      </c>
      <c r="B115" t="s">
        <v>857</v>
      </c>
      <c r="C115" t="s">
        <v>150</v>
      </c>
      <c r="D115" s="1">
        <f>SUM(9.58751180753, 42.2870687544, 1.65336687876, 5.66007558401, 24.2650846265, 6.12296384155, 0.118547128217, 23.6521526155, 23.1601919673, 9.15432442566, 9.95750021648, 53.9164011393, 22.3583030722, 1.24511496269, 0.745028361838, 1.79344373511, 0.163353312402, 1.1408850504, 3.77761842602, 1.77813398994, 0.761802920772) / 21</f>
        <v>11.585660610313287</v>
      </c>
      <c r="E115" t="s">
        <v>8</v>
      </c>
      <c r="F115">
        <v>34.304200000000002</v>
      </c>
      <c r="G115">
        <v>33.174199999999999</v>
      </c>
      <c r="H115" s="1">
        <f t="shared" si="1"/>
        <v>33.739199999999997</v>
      </c>
    </row>
    <row r="116" spans="1:8" x14ac:dyDescent="0.25">
      <c r="A116" t="s">
        <v>148</v>
      </c>
      <c r="B116" t="s">
        <v>858</v>
      </c>
      <c r="C116" t="s">
        <v>151</v>
      </c>
      <c r="D116" s="1">
        <f>SUM(0.0780682737171, 0.21955129449, 0.620302545182, 7.33931936037, 2.39235108201, 1.48298752243, 0.039802054697, 3.36247397681, 0.16695054122, 0.00648040290021, 0.112558957127, 0.354357900214, 0.0371728088042, 0.0328479790254, 0.557583282227, 1.12010940871, 1.32472135845, 0.00399336109107, 0.0835923702391, 0.140458852999, 0.0277844752908) / 21</f>
        <v>0.92873656228589918</v>
      </c>
      <c r="E116" t="s">
        <v>8</v>
      </c>
      <c r="F116">
        <v>34.304200000000002</v>
      </c>
      <c r="G116">
        <v>33.174199999999999</v>
      </c>
      <c r="H116" s="1">
        <f t="shared" si="1"/>
        <v>33.739199999999997</v>
      </c>
    </row>
    <row r="117" spans="1:8" x14ac:dyDescent="0.25">
      <c r="A117" t="s">
        <v>148</v>
      </c>
      <c r="B117" t="s">
        <v>859</v>
      </c>
      <c r="C117" t="s">
        <v>152</v>
      </c>
      <c r="D117" s="1">
        <f>SUM(1.30202780173, 0.114503466026, 0.137204776717, 10.387301844, 0.55243631196, 3.53731959323, 4.45703538626, 0.695923925765, 4.16211731483, 1.38726781726, 6.98917699124, 0.885210585082, 3.27721155882, 1.01282497531, 1.13009423733, 0.0129807040478, 0.452131767145, 9.84717384342, 0.828946011905, 0.184768027369, 4.14085961153) / 21</f>
        <v>2.6425960262369905</v>
      </c>
      <c r="E117" t="s">
        <v>8</v>
      </c>
      <c r="F117">
        <v>34.304200000000002</v>
      </c>
      <c r="G117">
        <v>33.174199999999999</v>
      </c>
      <c r="H117" s="1">
        <f t="shared" si="1"/>
        <v>33.739199999999997</v>
      </c>
    </row>
    <row r="118" spans="1:8" x14ac:dyDescent="0.25">
      <c r="A118" t="s">
        <v>153</v>
      </c>
      <c r="B118" t="s">
        <v>856</v>
      </c>
      <c r="C118" t="s">
        <v>154</v>
      </c>
      <c r="D118" s="1">
        <f>SUM(24.8174125089, 45.3294780797, 162.231222169, 26.1239726189, 211.548527194, 0.383108085241, 4.97622304704, 9.28049162051, 4.36607314971, 254.464533254, 13.8930962112, 149.640409858, 0.88770569343, 0.947736311314, 16.4473242786, 42.3505752633, 256.132200895, 34.5600713225, 453.650830055, 0.152145189122, 21.6088463173) / 21</f>
        <v>82.561523005798435</v>
      </c>
      <c r="E118" t="s">
        <v>29</v>
      </c>
      <c r="F118">
        <v>231.637</v>
      </c>
      <c r="G118">
        <v>164.38200000000001</v>
      </c>
      <c r="H118" s="1">
        <f t="shared" si="1"/>
        <v>198.0095</v>
      </c>
    </row>
    <row r="119" spans="1:8" x14ac:dyDescent="0.25">
      <c r="A119" t="s">
        <v>153</v>
      </c>
      <c r="B119" t="s">
        <v>857</v>
      </c>
      <c r="C119" t="s">
        <v>155</v>
      </c>
      <c r="D119" s="1">
        <f>SUM(10.3373815157, 46.8463624358, 33.8644834337, 32.7225686043, 119.940401326, 4.28592642787, 0.215694917785, 3.73714873274, 35.4214521982, 32.4959647424, 58.1060261432, 136.082325633, 0.506662339563, 3.6079915195, 13.5531176437, 107.095048426, 91.2636100069, 32.3391714041, 71.7971591636, 8.49356345765, 0.0213754039411) / 21</f>
        <v>40.130163594078532</v>
      </c>
      <c r="E119" t="s">
        <v>29</v>
      </c>
      <c r="F119">
        <v>231.637</v>
      </c>
      <c r="G119">
        <v>164.38200000000001</v>
      </c>
      <c r="H119" s="1">
        <f t="shared" si="1"/>
        <v>198.0095</v>
      </c>
    </row>
    <row r="120" spans="1:8" x14ac:dyDescent="0.25">
      <c r="A120" t="s">
        <v>153</v>
      </c>
      <c r="B120" t="s">
        <v>858</v>
      </c>
      <c r="C120" t="s">
        <v>156</v>
      </c>
      <c r="D120" s="1">
        <f>SUM(24.5740243001, 3.66248494099, 118.135642756, 46.2846435704, 246.37565551, 5.21774268405, 76.1294690447, 25.9000811386, 4.04673578794, 478.417877748, 25.125486736, 250.982240765, 10.5307069796, 71.2328722706, 24.9300805178, 17.2318200601, 167.027906851, 27.7286245506, 78.16054565, 11.1586052516, 78.1312951831) / 21</f>
        <v>85.284978204579986</v>
      </c>
      <c r="E120" t="s">
        <v>29</v>
      </c>
      <c r="F120">
        <v>231.637</v>
      </c>
      <c r="G120">
        <v>164.38200000000001</v>
      </c>
      <c r="H120" s="1">
        <f t="shared" si="1"/>
        <v>198.0095</v>
      </c>
    </row>
    <row r="121" spans="1:8" x14ac:dyDescent="0.25">
      <c r="A121" t="s">
        <v>153</v>
      </c>
      <c r="B121" t="s">
        <v>859</v>
      </c>
      <c r="C121" t="s">
        <v>157</v>
      </c>
      <c r="D121" s="1">
        <f>SUM(49.739200835, 1.32206700233, 242.356550637, 81.1115630203, 212.568559317, 12.7563961751, 241.021815473, 44.9704169229, 2.54084340668, 494.971194156, 79.7493720646, 300.815944814, 3.7912310548, 225.728727205, 51.7956686782, 6.30082485272, 110.614102601, 107.906920527, 341.233971883, 7.92375327947, 198.290859707) / 21</f>
        <v>134.16714207676665</v>
      </c>
      <c r="E121" t="s">
        <v>29</v>
      </c>
      <c r="F121">
        <v>231.637</v>
      </c>
      <c r="G121">
        <v>164.38200000000001</v>
      </c>
      <c r="H121" s="1">
        <f t="shared" si="1"/>
        <v>198.0095</v>
      </c>
    </row>
    <row r="122" spans="1:8" x14ac:dyDescent="0.25">
      <c r="A122" t="s">
        <v>158</v>
      </c>
      <c r="B122" t="s">
        <v>856</v>
      </c>
      <c r="C122" t="s">
        <v>159</v>
      </c>
      <c r="D122" s="1">
        <f>SUM(0.71896348275, 1.32209487534, 0.389508092649, 0.665668329838, 0.737529309534, 1.36874311868, 0.254781562102, 0.0000668229695087, 0.106236968047, 3.92287840363, 0.0206165303877, 0.0000519197865975, 2.00352017416, 0.0156097616356, 0.56059355876, 1.02133428733, 1.21702280812, 1.00839433553, 4.91950638253, 0.455354584531, 0.0351904147066) / 21</f>
        <v>0.98779360585795284</v>
      </c>
      <c r="E122" t="s">
        <v>8</v>
      </c>
      <c r="F122">
        <v>12.9582</v>
      </c>
      <c r="G122">
        <v>11.7385</v>
      </c>
      <c r="H122" s="1">
        <f t="shared" si="1"/>
        <v>12.34835</v>
      </c>
    </row>
    <row r="123" spans="1:8" x14ac:dyDescent="0.25">
      <c r="A123" t="s">
        <v>158</v>
      </c>
      <c r="B123" t="s">
        <v>857</v>
      </c>
      <c r="C123" t="s">
        <v>160</v>
      </c>
      <c r="D123" s="1">
        <f>SUM(3.72711864757, 15.2108662635, 0.590000607577, 8.10074784464, 18.7683747618, 1.85797402765, 19.0305411967, 1.95021908308, 15.3623184163, 0.350180137033, 5.21943940407, 12.27489981, 0.0192302164174, 0.00894519800096, 2.14948674942, 21.4074528802, 0.0200941086564, 0.367391904989, 22.8324915408, 8.24467093456, 7.59265742087) / 21</f>
        <v>7.8611952930397031</v>
      </c>
      <c r="E123" t="s">
        <v>8</v>
      </c>
      <c r="F123">
        <v>12.9582</v>
      </c>
      <c r="G123">
        <v>11.7385</v>
      </c>
      <c r="H123" s="1">
        <f t="shared" si="1"/>
        <v>12.34835</v>
      </c>
    </row>
    <row r="124" spans="1:8" x14ac:dyDescent="0.25">
      <c r="A124" t="s">
        <v>158</v>
      </c>
      <c r="B124" t="s">
        <v>858</v>
      </c>
      <c r="C124" t="s">
        <v>161</v>
      </c>
      <c r="D124" s="1">
        <f>SUM(3.60729148879, 4.34666124913, 1.31903417674, 0.135834963267, 12.7335743538, 1.39663527254, 4.01906411798, 1.17796957756, 1.74479784402, 0.533324589574, 0.0763484123554, 0.0407916560292, 0.989932811636, 0.242771298653, 4.50678491142, 6.09585966473, 0.585795616523, 0.478848852389, 0.648709906642, 3.38735130113, 0.129560023121) / 21</f>
        <v>2.2950924803823614</v>
      </c>
      <c r="E124" t="s">
        <v>8</v>
      </c>
      <c r="F124">
        <v>12.9582</v>
      </c>
      <c r="G124">
        <v>11.7385</v>
      </c>
      <c r="H124" s="1">
        <f t="shared" si="1"/>
        <v>12.34835</v>
      </c>
    </row>
    <row r="125" spans="1:8" x14ac:dyDescent="0.25">
      <c r="A125" t="s">
        <v>158</v>
      </c>
      <c r="B125" t="s">
        <v>859</v>
      </c>
      <c r="C125" t="s">
        <v>162</v>
      </c>
      <c r="D125" s="1">
        <f>SUM(2.2690455589, 2.17785463964, 0.0818661219574, 1.0760599145, 2.85022323698, 0.626182743447, 5.41125632042, 0.093757572643, 1.26824230858, 2.93306016554, 1.03100240342, 4.5640238334, 0.0111820234316, 0.634154234591, 0.70040387684, 0.768156728986, 2.21618238072, 4.22718807797, 0.923727328205, 5.28172949576, 6.87950364652) / 21</f>
        <v>2.1916572672595711</v>
      </c>
      <c r="E125" t="s">
        <v>8</v>
      </c>
      <c r="F125">
        <v>12.9582</v>
      </c>
      <c r="G125">
        <v>11.7385</v>
      </c>
      <c r="H125" s="1">
        <f t="shared" si="1"/>
        <v>12.34835</v>
      </c>
    </row>
    <row r="126" spans="1:8" x14ac:dyDescent="0.25">
      <c r="A126" t="s">
        <v>163</v>
      </c>
      <c r="B126" t="s">
        <v>856</v>
      </c>
      <c r="C126" t="s">
        <v>164</v>
      </c>
      <c r="D126" s="1">
        <f>SUM(0.877377846449, 6.6002267443, 1.46821160591, 14.9997044951, 0.164855280345, 1.38853191436, 7.12657954582, 3.20988664951, 0.084582957129, 0.00901979987411, 3.74851983103, 0.304199681931, 19.9709830131, 0.336071336264, 2.08758715746, 12.8455092251, 0.0729337843054, 0.799472193251, 0.474304651783, 3.36337665187, 0.724905444471) / 21</f>
        <v>3.8408018956839296</v>
      </c>
      <c r="E126" t="s">
        <v>8</v>
      </c>
      <c r="F126">
        <v>52.935699999999997</v>
      </c>
      <c r="G126">
        <v>43.355400000000003</v>
      </c>
      <c r="H126" s="1">
        <f t="shared" si="1"/>
        <v>48.14555</v>
      </c>
    </row>
    <row r="127" spans="1:8" x14ac:dyDescent="0.25">
      <c r="A127" t="s">
        <v>163</v>
      </c>
      <c r="B127" t="s">
        <v>857</v>
      </c>
      <c r="C127" t="s">
        <v>165</v>
      </c>
      <c r="D127" s="1">
        <f>SUM(1.52426881192, 1.01715219041, 1.32450536117, 12.7565052667, 0.088623434775, 0.812476643832, 16.7290652201, 4.56050104829, 8.07551326273, 2.97729701089, 9.54205893299, 3.09756275511, 0.365459770426, 3.35522847727, 4.77861600692, 14.4490102763, 0.00519642420472, 10.4267005562, 2.37612932698, 0.0442240071112, 0.763649220979) / 21</f>
        <v>4.7176068573956158</v>
      </c>
      <c r="E127" t="s">
        <v>8</v>
      </c>
      <c r="F127">
        <v>52.935699999999997</v>
      </c>
      <c r="G127">
        <v>43.355400000000003</v>
      </c>
      <c r="H127" s="1">
        <f t="shared" si="1"/>
        <v>48.14555</v>
      </c>
    </row>
    <row r="128" spans="1:8" x14ac:dyDescent="0.25">
      <c r="A128" t="s">
        <v>163</v>
      </c>
      <c r="B128" t="s">
        <v>858</v>
      </c>
      <c r="C128" t="s">
        <v>166</v>
      </c>
      <c r="D128" s="1">
        <f>SUM(0.372718552739, 0.276819082266, 0.054784879662, 4.07053426255, 0.287458580315, 0.845205367203, 1.56031219119, 0.242691483669, 1.56165272777, 0.0131626994153, 1.97246009571, 1.40990753902, 0.0546661883378, 0.155810237732, 4.77041039902, 1.30145517964, 0.576000395272, 23.4646035797, 0.0815698544244, 8.57188960294, 7.8573655668) / 21</f>
        <v>2.8334037364464524</v>
      </c>
      <c r="E128" t="s">
        <v>8</v>
      </c>
      <c r="F128">
        <v>52.935699999999997</v>
      </c>
      <c r="G128">
        <v>43.355400000000003</v>
      </c>
      <c r="H128" s="1">
        <f t="shared" si="1"/>
        <v>48.14555</v>
      </c>
    </row>
    <row r="129" spans="1:8" x14ac:dyDescent="0.25">
      <c r="A129" t="s">
        <v>163</v>
      </c>
      <c r="B129" t="s">
        <v>859</v>
      </c>
      <c r="C129" t="s">
        <v>167</v>
      </c>
      <c r="D129" s="1">
        <f>SUM(5.16963813768, 3.50701727325, 3.00216102926, 1.97506309669, 2.00803707045, 0.204924417431, 3.20129079921, 1.24026951308, 2.3382988091, 0.319945332086, 23.0385133143, 4.07675190834, 2.67440254627, 3.13502514703, 1.04276020392, 0.654302085926, 8.34022784, 6.68873468819, 4.18468109641, 3.9561178761, 0.135717053973) / 21</f>
        <v>3.8520894875569516</v>
      </c>
      <c r="E129" t="s">
        <v>8</v>
      </c>
      <c r="F129">
        <v>52.935699999999997</v>
      </c>
      <c r="G129">
        <v>43.355400000000003</v>
      </c>
      <c r="H129" s="1">
        <f t="shared" si="1"/>
        <v>48.14555</v>
      </c>
    </row>
    <row r="130" spans="1:8" x14ac:dyDescent="0.25">
      <c r="A130" t="s">
        <v>168</v>
      </c>
      <c r="B130" t="s">
        <v>856</v>
      </c>
      <c r="C130" t="s">
        <v>169</v>
      </c>
      <c r="D130" s="1">
        <f>SUM(1.20642078791, 0.768554491782, 2.79326252006, 0.411257989337, 0.143669567953, 0.0142574422301, 0.245344035229, 1.1807022079, 0.00780948856024, 0.240023928369, 0.00942044281171, 1.41885700622, 0.213414480804, 0.191542647887, 3.07059259165, 4.32120692807, 0.140277065878, 0.896500132162, 0.832761297464, 0.607526102599, 1.18201080946) / 21</f>
        <v>0.94740056973028786</v>
      </c>
      <c r="E130" t="s">
        <v>8</v>
      </c>
      <c r="F130">
        <v>13.0969</v>
      </c>
      <c r="G130">
        <v>9.8814899999999994</v>
      </c>
      <c r="H130" s="1">
        <f t="shared" ref="H130:H193" si="2">IF(AND(F130="-",G130="-"),"-",AVERAGE(F130:G130))</f>
        <v>11.489194999999999</v>
      </c>
    </row>
    <row r="131" spans="1:8" x14ac:dyDescent="0.25">
      <c r="A131" t="s">
        <v>168</v>
      </c>
      <c r="B131" t="s">
        <v>857</v>
      </c>
      <c r="C131" t="s">
        <v>170</v>
      </c>
      <c r="D131" s="1">
        <f>SUM(1.73349347015, 0.230848841365, 0.14738747336, 0.293928438662, 0.0844548553374, 3.19124063288, 1.84845912239, 0.00963525112834, 1.76374493587, 0.0587319118121, 1.82356523267, 0.341213160422, 0.717739414529, 0.545346997588, 2.2868979004, 3.41182742191, 0.00021238757302, 2.8658205327, 0.532041812277, 5.43728387692, 1.05719636751) / 21</f>
        <v>1.3514795255930407</v>
      </c>
      <c r="E131" t="s">
        <v>8</v>
      </c>
      <c r="F131">
        <v>13.0969</v>
      </c>
      <c r="G131">
        <v>9.8814899999999994</v>
      </c>
      <c r="H131" s="1">
        <f t="shared" si="2"/>
        <v>11.489194999999999</v>
      </c>
    </row>
    <row r="132" spans="1:8" x14ac:dyDescent="0.25">
      <c r="A132" t="s">
        <v>168</v>
      </c>
      <c r="B132" t="s">
        <v>858</v>
      </c>
      <c r="C132" t="s">
        <v>171</v>
      </c>
      <c r="D132" s="1">
        <f>SUM(1.22635185461, 0.0132231580055, 0.730381763557, 1.68557109483, 3.43768964809, 0.0044789175093, 3.00946520215, 1.62376292887, 0.338528386401, 2.10066059349, 1.0791364578, 0.311863927379, 2.47228980055, 0.140096933176, 5.44311521444, 0.294549407612, 0.304891019504, 7.28672206025, 0.0101649899677, 31.6194810469, 8.49268161281) / 21</f>
        <v>3.410719334185786</v>
      </c>
      <c r="E132" t="s">
        <v>8</v>
      </c>
      <c r="F132">
        <v>13.0969</v>
      </c>
      <c r="G132">
        <v>9.8814899999999994</v>
      </c>
      <c r="H132" s="1">
        <f t="shared" si="2"/>
        <v>11.489194999999999</v>
      </c>
    </row>
    <row r="133" spans="1:8" x14ac:dyDescent="0.25">
      <c r="A133" t="s">
        <v>168</v>
      </c>
      <c r="B133" t="s">
        <v>859</v>
      </c>
      <c r="C133" t="s">
        <v>172</v>
      </c>
      <c r="D133" s="1">
        <f>SUM(0.130136886434, 0.0449162285352, 1.15070736377, 0.0555803618666, 0.136952812576, 0.0352612311217, 0.12451745333, 0.0312028555592, 0.353126010124, 0.26116421792, 4.84032488554, 0.332751063228, 2.19134729575, 0.893019089319, 1.06313055373, 6.63213687785, 0.121250415384, 0.0232738830959, 1.24483332356, 9.8116187103, 2.61537963203) / 21</f>
        <v>1.5282205310011239</v>
      </c>
      <c r="E133" t="s">
        <v>8</v>
      </c>
      <c r="F133">
        <v>13.0969</v>
      </c>
      <c r="G133">
        <v>9.8814899999999994</v>
      </c>
      <c r="H133" s="1">
        <f t="shared" si="2"/>
        <v>11.489194999999999</v>
      </c>
    </row>
    <row r="134" spans="1:8" x14ac:dyDescent="0.25">
      <c r="A134" t="s">
        <v>173</v>
      </c>
      <c r="B134" t="s">
        <v>856</v>
      </c>
      <c r="C134" t="s">
        <v>174</v>
      </c>
      <c r="D134" s="1">
        <f>SUM(0.399663632478, 49.1952923812, 3.18692542958, 12.1017678115, 150.638031144, 0.0958450109967, 0.112811614244, 2.49033430233, 7.40652513367, 13.3438972182, 25.1694057058, 124.26772929, 0.180559933093, 0.0971457760681, 20.5376356283, 5.52520912064, 4.87694846199, 21.431611385, 86.150217227, 0.033054877978, 0.918395500531) / 21</f>
        <v>25.15042888498089</v>
      </c>
      <c r="E134" t="s">
        <v>29</v>
      </c>
      <c r="F134">
        <v>26.774799999999999</v>
      </c>
      <c r="G134">
        <v>29.844000000000001</v>
      </c>
      <c r="H134" s="1">
        <f t="shared" si="2"/>
        <v>28.3094</v>
      </c>
    </row>
    <row r="135" spans="1:8" x14ac:dyDescent="0.25">
      <c r="A135" t="s">
        <v>173</v>
      </c>
      <c r="B135" t="s">
        <v>857</v>
      </c>
      <c r="C135" t="s">
        <v>175</v>
      </c>
      <c r="D135" s="1">
        <f>SUM(2.91222049496, 66.9964845162, 0.156868472893, 23.0300152659, 98.5901810758, 0.676579743637, 0.41573331747, 5.66902678457, 11.7877560188, 10.7499436797, 36.3547487025, 86.2224395463, 0.635708739241, 4.67745488082, 0.77969083222, 13.5539950233, 0.269404210858, 27.878071062, 92.6527127565, 1.0642220783, 0.611312562958) / 21</f>
        <v>23.127836655472716</v>
      </c>
      <c r="E135" t="s">
        <v>29</v>
      </c>
      <c r="F135">
        <v>26.774799999999999</v>
      </c>
      <c r="G135">
        <v>29.844000000000001</v>
      </c>
      <c r="H135" s="1">
        <f t="shared" si="2"/>
        <v>28.3094</v>
      </c>
    </row>
    <row r="136" spans="1:8" x14ac:dyDescent="0.25">
      <c r="A136" t="s">
        <v>173</v>
      </c>
      <c r="B136" t="s">
        <v>858</v>
      </c>
      <c r="C136" t="s">
        <v>176</v>
      </c>
      <c r="D136" s="1">
        <f>SUM(0.116196818603, 6.54189862261, 0.929605486751, 53.130481727, 61.0764904956, 3.45134945732, 0.853412837048, 3.78817032811, 4.43547617678, 1.73597867118, 44.348774318, 77.2201138958, 0.975178673092, 0.0474657376001, 3.5649009957, 2.73776010045, 0.0110029981275, 37.2484584285, 68.7130955507, 2.29251832323, 0.0935222121476) / 21</f>
        <v>17.776754850207102</v>
      </c>
      <c r="E136" t="s">
        <v>29</v>
      </c>
      <c r="F136">
        <v>26.774799999999999</v>
      </c>
      <c r="G136">
        <v>29.844000000000001</v>
      </c>
      <c r="H136" s="1">
        <f t="shared" si="2"/>
        <v>28.3094</v>
      </c>
    </row>
    <row r="137" spans="1:8" x14ac:dyDescent="0.25">
      <c r="A137" t="s">
        <v>173</v>
      </c>
      <c r="B137" t="s">
        <v>859</v>
      </c>
      <c r="C137" t="s">
        <v>177</v>
      </c>
      <c r="D137" s="1">
        <f>SUM(43.087659347, 20.5912990908, 8.44186792985, 0.588175934575, 45.6442380758, 34.2392367544, 89.0571007532, 46.7515980763, 30.9428157176, 164.590281969, 18.2221924349, 172.242541651, 0.029717686597, 181.984208387, 46.3099669208, 22.7921616008, 6.86006440971, 1.0342319138, 64.57925221, 12.5321943846, 113.45199695) / 21</f>
        <v>53.522514390368194</v>
      </c>
      <c r="E137" t="s">
        <v>29</v>
      </c>
      <c r="F137">
        <v>26.774799999999999</v>
      </c>
      <c r="G137">
        <v>29.844000000000001</v>
      </c>
      <c r="H137" s="1">
        <f t="shared" si="2"/>
        <v>28.3094</v>
      </c>
    </row>
    <row r="138" spans="1:8" x14ac:dyDescent="0.25">
      <c r="A138" t="s">
        <v>178</v>
      </c>
      <c r="B138" t="s">
        <v>856</v>
      </c>
      <c r="C138" t="s">
        <v>179</v>
      </c>
      <c r="D138" s="1">
        <f>SUM(0.0273811262999, 13.7800723304, 0.632894784837, 0.267465657157, 6.34532514457, 0.826159263789, 0.070218649622, 5.81966778146, 1.84914169395, 0.413603360825, 0.00211353997352, 0.133694547329, 0.812946600547, 0.0172874601935, 0.131593103601, 0.615624029603, 0.159738916314, 0.810908538035, 0.608385226344, 0.0489197520301, 0.0980012107865) / 21</f>
        <v>1.5938639389365008</v>
      </c>
      <c r="E138" t="s">
        <v>8</v>
      </c>
      <c r="F138">
        <v>27.5198</v>
      </c>
      <c r="G138">
        <v>20.354800000000001</v>
      </c>
      <c r="H138" s="1">
        <f t="shared" si="2"/>
        <v>23.9373</v>
      </c>
    </row>
    <row r="139" spans="1:8" x14ac:dyDescent="0.25">
      <c r="A139" t="s">
        <v>178</v>
      </c>
      <c r="B139" t="s">
        <v>857</v>
      </c>
      <c r="C139" t="s">
        <v>180</v>
      </c>
      <c r="D139" s="1">
        <f>SUM(0.254592924801, 4.32598461209, 0.794285537389, 0.491988487839, 6.0041985686, 0.913852435368, 1.03570413249, 3.62508735973, 11.4769626489, 0.0448351707399, 2.67637562563, 13.3751328993, 5.32144141876, 0.335045732707, 0.144409227692, 5.33904357959, 0.715410162238, 0.137392490204, 26.4850178716, 0.563553395625, 5.77360682179) / 21</f>
        <v>4.2778057668134712</v>
      </c>
      <c r="E139" t="s">
        <v>8</v>
      </c>
      <c r="F139">
        <v>27.5198</v>
      </c>
      <c r="G139">
        <v>20.354800000000001</v>
      </c>
      <c r="H139" s="1">
        <f t="shared" si="2"/>
        <v>23.9373</v>
      </c>
    </row>
    <row r="140" spans="1:8" x14ac:dyDescent="0.25">
      <c r="A140" t="s">
        <v>178</v>
      </c>
      <c r="B140" t="s">
        <v>858</v>
      </c>
      <c r="C140" t="s">
        <v>181</v>
      </c>
      <c r="D140" s="1">
        <f>SUM(0.0144348238014, 0.0524475884968, 0.00656196184095, 0.457144503705, 0.937430999748, 1.13399202099, 1.27186698635, 0.122253120563, 0.0254056239842, 0.123150729537, 4.28068095052, 25.2252437956, 0.0151860803868, 0.182871609878, 0.498701098098, 0.126973354292, 0.75323788545, 3.86018807439, 1.50779810148, 6.06552924375, 0.00692801818204) / 21</f>
        <v>2.222286979573485</v>
      </c>
      <c r="E140" t="s">
        <v>8</v>
      </c>
      <c r="F140">
        <v>27.5198</v>
      </c>
      <c r="G140">
        <v>20.354800000000001</v>
      </c>
      <c r="H140" s="1">
        <f t="shared" si="2"/>
        <v>23.9373</v>
      </c>
    </row>
    <row r="141" spans="1:8" x14ac:dyDescent="0.25">
      <c r="A141" t="s">
        <v>178</v>
      </c>
      <c r="B141" t="s">
        <v>859</v>
      </c>
      <c r="C141" t="s">
        <v>182</v>
      </c>
      <c r="D141" s="1">
        <f>SUM(1.36553213348, 4.33413079486, 1.10472210035, 0.087750086073, 19.2370824931, 0.708966382607, 13.3468988378, 0.00000166246754765, 1.06974918426, 0.253226561198, 1.03277073815, 2.29603754749, 0.00366555656897, 0.330995161468, 1.45655323387, 0.99913624086, 0.936677117434, 0.51344206084, 6.00692044338, 3.1966304655, 5.90904415243) / 21</f>
        <v>3.0566634740088818</v>
      </c>
      <c r="E141" t="s">
        <v>8</v>
      </c>
      <c r="F141">
        <v>27.5198</v>
      </c>
      <c r="G141">
        <v>20.354800000000001</v>
      </c>
      <c r="H141" s="1">
        <f t="shared" si="2"/>
        <v>23.9373</v>
      </c>
    </row>
    <row r="142" spans="1:8" x14ac:dyDescent="0.25">
      <c r="A142" t="s">
        <v>183</v>
      </c>
      <c r="B142" t="s">
        <v>856</v>
      </c>
      <c r="C142" t="s">
        <v>184</v>
      </c>
      <c r="D142" s="1">
        <f>SUM(0.00734730849249, 0.548819591006, 0.0219921025622, 2.92167447037, 0.986120423998, 0.208960844753, 1.05985546185, 0.215207549941, 0.789159730736, 2.22190332091, 0.00406299943978, 0.930075953305, 0.00932088671231, 0.000839665978513, 0.485367771392, 11.1796457675, 1.96047007024, 3.72248376402, 25.6249272321, 0.357312262472, 0.474686684546) / 21</f>
        <v>2.5585825648725851</v>
      </c>
      <c r="E142" t="s">
        <v>8</v>
      </c>
      <c r="F142">
        <v>81.317700000000002</v>
      </c>
      <c r="G142">
        <v>66.639499999999998</v>
      </c>
      <c r="H142" s="1">
        <f t="shared" si="2"/>
        <v>73.9786</v>
      </c>
    </row>
    <row r="143" spans="1:8" x14ac:dyDescent="0.25">
      <c r="A143" t="s">
        <v>183</v>
      </c>
      <c r="B143" t="s">
        <v>857</v>
      </c>
      <c r="C143" t="s">
        <v>185</v>
      </c>
      <c r="D143" s="1">
        <f>SUM(0.363976430427, 11.5546708848, 0.281794427807, 14.5577572149, 11.4323431248, 1.05254863518, 2.27821072435, 0.0684553862931, 2.52676707308, 0.0899767251067, 2.62500900596, 1.44823320239, 0.71824415196, 1.48866945081, 0.772911780942, 3.97912872444, 0.19278304342, 6.07157793765, 23.0361170278, 0.00558846654363, 0.000387808372218) / 21</f>
        <v>4.0259595822396035</v>
      </c>
      <c r="E143" t="s">
        <v>8</v>
      </c>
      <c r="F143">
        <v>81.317700000000002</v>
      </c>
      <c r="G143">
        <v>66.639499999999998</v>
      </c>
      <c r="H143" s="1">
        <f t="shared" si="2"/>
        <v>73.9786</v>
      </c>
    </row>
    <row r="144" spans="1:8" x14ac:dyDescent="0.25">
      <c r="A144" t="s">
        <v>183</v>
      </c>
      <c r="B144" t="s">
        <v>858</v>
      </c>
      <c r="C144" t="s">
        <v>186</v>
      </c>
      <c r="D144" s="1">
        <f>SUM(4.80767055599, 1.16004795588, 0.499332943885, 6.18439954198, 0.0748492270442, 1.42776078992, 2.16224051704, 1.95396009943, 0.0237629568322, 0.576000395272, 6.27658925105, 0.396813224939, 0.000892128637557, 5.4164050841, 0.328551719817, 3.23308438925, 0.024987586973, 0.134159038942, 4.69227527164, 1.09657863878, 1.23510886154) / 21</f>
        <v>1.9859747704258075</v>
      </c>
      <c r="E144" t="s">
        <v>8</v>
      </c>
      <c r="F144">
        <v>81.317700000000002</v>
      </c>
      <c r="G144">
        <v>66.639499999999998</v>
      </c>
      <c r="H144" s="1">
        <f t="shared" si="2"/>
        <v>73.9786</v>
      </c>
    </row>
    <row r="145" spans="1:8" x14ac:dyDescent="0.25">
      <c r="A145" t="s">
        <v>183</v>
      </c>
      <c r="B145" t="s">
        <v>859</v>
      </c>
      <c r="C145" t="s">
        <v>187</v>
      </c>
      <c r="D145" s="1">
        <f>SUM(0.167516277008, 1.92752053829, 0.0828509675133, 0.00453969783233, 2.08463214193, 0.25292113779, 3.62788699089, 1.05523611422, 1.73411069451, 1.32699173703, 1.64905131092, 9.94148925597, 0.113206435474, 4.03376846812, 0.149530453672, 1.0117375416, 2.20571618834, 6.80093065014, 6.8460206943, 3.09574011542, 0.0442514252259) / 21</f>
        <v>2.2931261350569296</v>
      </c>
      <c r="E145" t="s">
        <v>8</v>
      </c>
      <c r="F145">
        <v>81.317700000000002</v>
      </c>
      <c r="G145">
        <v>66.639499999999998</v>
      </c>
      <c r="H145" s="1">
        <f t="shared" si="2"/>
        <v>73.9786</v>
      </c>
    </row>
    <row r="146" spans="1:8" x14ac:dyDescent="0.25">
      <c r="A146" t="s">
        <v>188</v>
      </c>
      <c r="B146" t="s">
        <v>856</v>
      </c>
      <c r="C146" t="s">
        <v>189</v>
      </c>
      <c r="D146" s="1">
        <f>SUM(0.245485991888, 1.85312977698, 0.0184638594687, 0.520940578364, 16.4034315611, 0.0020764748008, 0.533258339963, 0.873247353007, 0.424623181575, 0.0816748089592, 0.545272296585, 0.0272516070548, 0.782716032372, 0.672444386263, 0.328087460108, 5.89796931404, 0.505233611497, 0.591315089963, 9.47382065468, 0.607526102599, 0.00077951931782) / 21</f>
        <v>1.9232737143135872</v>
      </c>
      <c r="E146" t="s">
        <v>8</v>
      </c>
      <c r="F146">
        <v>53.173900000000003</v>
      </c>
      <c r="G146">
        <v>46.304699999999997</v>
      </c>
      <c r="H146" s="1">
        <f t="shared" si="2"/>
        <v>49.7393</v>
      </c>
    </row>
    <row r="147" spans="1:8" x14ac:dyDescent="0.25">
      <c r="A147" t="s">
        <v>188</v>
      </c>
      <c r="B147" t="s">
        <v>857</v>
      </c>
      <c r="C147" t="s">
        <v>190</v>
      </c>
      <c r="D147" s="1">
        <f>SUM(0.777591287535, 2.92042506784, 3.38382942886, 1.00399228199, 30.6955522873, 0.173448572158, 12.0522788624, 1.85842488434, 0.0133586468705, 1.09068536191, 1.13803595524, 14.7923140474, 5.07362330769, 0.931598610814, 6.26163140294, 23.1125858383, 2.48081880936, 5.9768503875, 130.527485468, 8.38663846773, 0.911385675135) / 21</f>
        <v>12.074407364348215</v>
      </c>
      <c r="E147" t="s">
        <v>8</v>
      </c>
      <c r="F147">
        <v>53.173900000000003</v>
      </c>
      <c r="G147">
        <v>46.304699999999997</v>
      </c>
      <c r="H147" s="1">
        <f t="shared" si="2"/>
        <v>49.7393</v>
      </c>
    </row>
    <row r="148" spans="1:8" x14ac:dyDescent="0.25">
      <c r="A148" t="s">
        <v>188</v>
      </c>
      <c r="B148" t="s">
        <v>858</v>
      </c>
      <c r="C148" t="s">
        <v>191</v>
      </c>
      <c r="D148" s="1">
        <f>SUM(1.84888978646, 0.140794976174, 2.76669265127, 0.774299168626, 1.80868155286, 4.79784485995, 0.0538500667579, 1.43662777156, 0.275165533959, 1.49984656566, 9.864674358, 1.06158165137, 0.245265522655, 2.21870556052, 3.85820434847, 0.000124686138675, 0.0348544146232, 5.31324470325, 0.552615226449, 0.00152968397007, 4.25861172395) / 21</f>
        <v>2.0386716577463253</v>
      </c>
      <c r="E148" t="s">
        <v>8</v>
      </c>
      <c r="F148">
        <v>53.173900000000003</v>
      </c>
      <c r="G148">
        <v>46.304699999999997</v>
      </c>
      <c r="H148" s="1">
        <f t="shared" si="2"/>
        <v>49.7393</v>
      </c>
    </row>
    <row r="149" spans="1:8" x14ac:dyDescent="0.25">
      <c r="A149" t="s">
        <v>188</v>
      </c>
      <c r="B149" t="s">
        <v>859</v>
      </c>
      <c r="C149" t="s">
        <v>192</v>
      </c>
      <c r="D149" s="1">
        <f>SUM(6.74999276539, 0.0769537839524, 2.62185272508, 1.60651476185, 12.9820057373, 5.15573827905, 2.59006808737, 1.47396208215, 1.55557578537, 1.60345098408, 0.950884969205, 9.70526858861, 1.89055592222, 0.871340246316, 1.77831028979, 0.0160228121595, 0.285780705321, 0.592154828967, 12.0771142256, 1.07632602717, 5.46381670225) / 21</f>
        <v>3.3868423956762332</v>
      </c>
      <c r="E149" t="s">
        <v>8</v>
      </c>
      <c r="F149">
        <v>53.173900000000003</v>
      </c>
      <c r="G149">
        <v>46.304699999999997</v>
      </c>
      <c r="H149" s="1">
        <f t="shared" si="2"/>
        <v>49.7393</v>
      </c>
    </row>
    <row r="150" spans="1:8" x14ac:dyDescent="0.25">
      <c r="A150" t="s">
        <v>193</v>
      </c>
      <c r="B150" t="s">
        <v>856</v>
      </c>
      <c r="C150" t="s">
        <v>194</v>
      </c>
      <c r="D150" s="1">
        <f>SUM(11.2066575447, 12.134229287, 150.942547428, 13.0696382888, 130.419772994, 3.18329927677, 2.79340125793, 19.500201733, 7.41384924465, 50.4117845137, 1.28005774882, 83.9038232349, 0.934743676425, 11.6361108751, 3.74093687549, 0.37317121016, 13.7074099116, 4.91580422034, 43.8054208572, 20.9805846304, 3.56866774629) / 21</f>
        <v>28.091529169298809</v>
      </c>
      <c r="E150" t="s">
        <v>29</v>
      </c>
      <c r="F150">
        <v>45.221600000000002</v>
      </c>
      <c r="G150">
        <v>42.800800000000002</v>
      </c>
      <c r="H150" s="1">
        <f t="shared" si="2"/>
        <v>44.011200000000002</v>
      </c>
    </row>
    <row r="151" spans="1:8" x14ac:dyDescent="0.25">
      <c r="A151" t="s">
        <v>193</v>
      </c>
      <c r="B151" t="s">
        <v>857</v>
      </c>
      <c r="C151" t="s">
        <v>195</v>
      </c>
      <c r="D151" s="1">
        <f>SUM(6.78536022823, 8.41340577332, 1.60986558574, 7.45611918022, 69.6667253811, 0.0686839444351, 0.515530868953, 5.6460194287, 53.9565792834, 5.61361465846, 3.29346338278, 9.33435115047, 0.016902556513, 0.832318415265, 5.37085736785, 18.6118739186, 3.94166326527, 8.07934406745, 66.6604108428, 0.0599262099862, 0.684316791421) / 21</f>
        <v>13.172253919093491</v>
      </c>
      <c r="E151" t="s">
        <v>29</v>
      </c>
      <c r="F151">
        <v>45.221600000000002</v>
      </c>
      <c r="G151">
        <v>42.800800000000002</v>
      </c>
      <c r="H151" s="1">
        <f t="shared" si="2"/>
        <v>44.011200000000002</v>
      </c>
    </row>
    <row r="152" spans="1:8" x14ac:dyDescent="0.25">
      <c r="A152" t="s">
        <v>193</v>
      </c>
      <c r="B152" t="s">
        <v>858</v>
      </c>
      <c r="C152" t="s">
        <v>196</v>
      </c>
      <c r="D152" s="1">
        <f>SUM(15.1052819521, 0.0349231714401, 12.1926594811, 0.586133907878, 40.1182196723, 59.2012474765, 34.775037641, 22.9084840086, 2.40988400242, 10.4698838549, 1.98374435365, 92.2340118255, 31.7527379873, 46.523620657, 14.4433819647, 0.347105378381, 7.96023429791, 0.119670766557, 72.5011881711, 53.4747117989, 27.4688216999) / 21</f>
        <v>26.029094479482669</v>
      </c>
      <c r="E152" t="s">
        <v>29</v>
      </c>
      <c r="F152">
        <v>45.221600000000002</v>
      </c>
      <c r="G152">
        <v>42.800800000000002</v>
      </c>
      <c r="H152" s="1">
        <f t="shared" si="2"/>
        <v>44.011200000000002</v>
      </c>
    </row>
    <row r="153" spans="1:8" x14ac:dyDescent="0.25">
      <c r="A153" t="s">
        <v>193</v>
      </c>
      <c r="B153" t="s">
        <v>859</v>
      </c>
      <c r="C153" t="s">
        <v>197</v>
      </c>
      <c r="D153" s="1">
        <f>SUM(21.1761157565, 0.0128583972155, 28.0880254756, 4.40500410432, 82.7212908706, 164.175790174, 85.0080546936, 23.758322076, 1.55376995123, 3.77816023919, 4.96614435668, 56.7436335147, 163.389025171, 64.1925673526, 22.9326447989, 0.490600867652, 9.98676150343, 0.319026424242, 42.1423034334, 127.017602821, 72.6491222519) / 21</f>
        <v>46.643182106369501</v>
      </c>
      <c r="E153" t="s">
        <v>29</v>
      </c>
      <c r="F153">
        <v>45.221600000000002</v>
      </c>
      <c r="G153">
        <v>42.800800000000002</v>
      </c>
      <c r="H153" s="1">
        <f t="shared" si="2"/>
        <v>44.011200000000002</v>
      </c>
    </row>
    <row r="154" spans="1:8" x14ac:dyDescent="0.25">
      <c r="A154" t="s">
        <v>198</v>
      </c>
      <c r="B154" t="s">
        <v>856</v>
      </c>
      <c r="C154" t="s">
        <v>199</v>
      </c>
      <c r="D154" s="1">
        <f>SUM(0.0171066802118, 0.9190049139, 6.26859074039, 0.0380579470775, 1.6025011888, 0.180859325515, 0.162826016837, 0.352620680837, 1.57303060796, 0.0755659633401, 0.0563245583442, 0.0942950719823, 0.18079193306, 0.271811669369, 1.73646492747, 13.3386943842, 0.0350557283404, 0.0494838403549, 5.42106178348, 5.08360469936, 3.44137048366) / 21</f>
        <v>1.9475772925947239</v>
      </c>
      <c r="E154" t="s">
        <v>8</v>
      </c>
      <c r="F154">
        <v>12.4315</v>
      </c>
      <c r="G154">
        <v>11.3352</v>
      </c>
      <c r="H154" s="1">
        <f t="shared" si="2"/>
        <v>11.88335</v>
      </c>
    </row>
    <row r="155" spans="1:8" x14ac:dyDescent="0.25">
      <c r="A155" t="s">
        <v>198</v>
      </c>
      <c r="B155" t="s">
        <v>857</v>
      </c>
      <c r="C155" t="s">
        <v>200</v>
      </c>
      <c r="D155" s="1">
        <f>SUM(10.4099144212, 40.023678343, 1.31500912418, 1.40505944657, 14.1566290411, 0.144163699657, 3.24067354001, 5.60666727777, 2.49647643282, 0.258163123389, 0.938471518724, 2.82058515199, 1.0158337749, 0.25951685396, 1.78637047607, 3.91988025761, 2.70108241028, 0.301229799105, 2.65023439542, 0.0274171174175, 0.847579436027) / 21</f>
        <v>4.5868874114856908</v>
      </c>
      <c r="E155" t="s">
        <v>8</v>
      </c>
      <c r="F155">
        <v>12.4315</v>
      </c>
      <c r="G155">
        <v>11.3352</v>
      </c>
      <c r="H155" s="1">
        <f t="shared" si="2"/>
        <v>11.88335</v>
      </c>
    </row>
    <row r="156" spans="1:8" x14ac:dyDescent="0.25">
      <c r="A156" t="s">
        <v>198</v>
      </c>
      <c r="B156" t="s">
        <v>858</v>
      </c>
      <c r="C156" t="s">
        <v>201</v>
      </c>
      <c r="D156" s="1">
        <f>SUM(3.72430198402, 1.33698421298, 0.0357657291903, 6.78871377177, 0.79507454546, 0.246074352605, 5.05714510506, 3.71360642286, 0.767055556135, 0.00277552112982, 2.08682792368, 0.448858625114, 0.0352837978017, 1.45483921596, 0.435531423708, 3.6867385362, 0.604196184873, 0.339821267668, 2.92940821529, 0.00698964193194, 1.39411478084) / 21</f>
        <v>1.7090527054417504</v>
      </c>
      <c r="E156" t="s">
        <v>8</v>
      </c>
      <c r="F156">
        <v>12.4315</v>
      </c>
      <c r="G156">
        <v>11.3352</v>
      </c>
      <c r="H156" s="1">
        <f t="shared" si="2"/>
        <v>11.88335</v>
      </c>
    </row>
    <row r="157" spans="1:8" x14ac:dyDescent="0.25">
      <c r="A157" t="s">
        <v>198</v>
      </c>
      <c r="B157" t="s">
        <v>859</v>
      </c>
      <c r="C157" t="s">
        <v>202</v>
      </c>
      <c r="D157" s="1">
        <f>SUM(2.00903160797, 1.30322987893, 0.0168553431826, 2.51138477578, 3.0896063363, 2.24428161638, 2.22410481071, 2.87157603655, 0.538422931818, 0.634662246625, 2.42336735935, 0.393180153249, 0.105746454548, 0.0121883419094, 0.000387988800106, 0.0970421796643, 2.46070730011, 0.0311409160769, 2.85298530406, 0.286571751942, 0.152224325267) / 21</f>
        <v>1.2504141742486812</v>
      </c>
      <c r="E157" t="s">
        <v>8</v>
      </c>
      <c r="F157">
        <v>12.4315</v>
      </c>
      <c r="G157">
        <v>11.3352</v>
      </c>
      <c r="H157" s="1">
        <f t="shared" si="2"/>
        <v>11.88335</v>
      </c>
    </row>
    <row r="158" spans="1:8" x14ac:dyDescent="0.25">
      <c r="A158" t="s">
        <v>203</v>
      </c>
      <c r="B158" t="s">
        <v>856</v>
      </c>
      <c r="C158" t="s">
        <v>204</v>
      </c>
      <c r="D158" s="1">
        <f>SUM(0.176271434639, 3.49578977688, 0.201782060275, 0.260792259883, 0.0410440822252, 0.313209553768, 0.0011338640262, 0.903505894317, 0.440229142692, 1.25881561578, 0.135846026799, 0.0759219036674, 0.156251771445, 0.0540415272459, 4.71716469739, 5.42177581242, 1.54356873734, 4.71312468698, 0.061805345458, 0.0545799179655, 2.36664932117) / 21</f>
        <v>1.2568239729698192</v>
      </c>
      <c r="E158" t="s">
        <v>29</v>
      </c>
      <c r="F158">
        <v>118.529</v>
      </c>
      <c r="G158">
        <v>119.255</v>
      </c>
      <c r="H158" s="1">
        <f t="shared" si="2"/>
        <v>118.892</v>
      </c>
    </row>
    <row r="159" spans="1:8" x14ac:dyDescent="0.25">
      <c r="A159" t="s">
        <v>203</v>
      </c>
      <c r="B159" t="s">
        <v>857</v>
      </c>
      <c r="C159" t="s">
        <v>205</v>
      </c>
      <c r="D159" s="1">
        <f>SUM(36.0800313658, 135.996935787, 11.3647429478, 45.5102590185, 10.4480677367, 283.449165608, 13.5410421016, 23.6839188711, 23.4618904816, 9.88821456563, 38.0865074308, 3.16469975772, 275.915056433, 7.73950442316, 28.4282533046, 6.53342842026, 17.6198748721, 59.4688655748, 0.800551320303, 424.581095503, 2.98471023687) / 21</f>
        <v>69.46413408382584</v>
      </c>
      <c r="E159" t="s">
        <v>29</v>
      </c>
      <c r="F159">
        <v>118.529</v>
      </c>
      <c r="G159">
        <v>119.255</v>
      </c>
      <c r="H159" s="1">
        <f t="shared" si="2"/>
        <v>118.892</v>
      </c>
    </row>
    <row r="160" spans="1:8" x14ac:dyDescent="0.25">
      <c r="A160" t="s">
        <v>203</v>
      </c>
      <c r="B160" t="s">
        <v>858</v>
      </c>
      <c r="C160" t="s">
        <v>206</v>
      </c>
      <c r="D160" s="1">
        <f>SUM(24.9360248165, 87.7909131961, 1.00583476796, 26.7820457952, 1.44337796091, 128.059986716, 6.05600384517, 17.8792193352, 122.599047043, 4.82981012408, 22.8325480655, 9.38602167584, 101.801132006, 2.91172858256, 22.5712495161, 99.4508060199, 13.5165674532, 23.8630342689, 4.4220864073, 190.547467642, 8.69311481968) / 21</f>
        <v>43.875143812242861</v>
      </c>
      <c r="E160" t="s">
        <v>29</v>
      </c>
      <c r="F160">
        <v>118.529</v>
      </c>
      <c r="G160">
        <v>119.255</v>
      </c>
      <c r="H160" s="1">
        <f t="shared" si="2"/>
        <v>118.892</v>
      </c>
    </row>
    <row r="161" spans="1:8" x14ac:dyDescent="0.25">
      <c r="A161" t="s">
        <v>203</v>
      </c>
      <c r="B161" t="s">
        <v>859</v>
      </c>
      <c r="C161" t="s">
        <v>207</v>
      </c>
      <c r="D161" s="1">
        <f>SUM(28.2932210942, 5.90269871423, 14.6721737805, 22.3415026414, 0.0619391733671, 207.794722443, 2.89800122099, 20.6348709081, 35.223080726, 7.36364173787, 24.927861981, 0.280186674274, 93.8819078822, 0.745186299767, 20.6348709081, 35.223080726, 7.36364173787, 24.927861981, 0.280186674274, 93.8819078822, 0.745186299767) / 21</f>
        <v>30.86084435648139</v>
      </c>
      <c r="E161" t="s">
        <v>29</v>
      </c>
      <c r="F161">
        <v>118.529</v>
      </c>
      <c r="G161">
        <v>119.255</v>
      </c>
      <c r="H161" s="1">
        <f t="shared" si="2"/>
        <v>118.892</v>
      </c>
    </row>
    <row r="162" spans="1:8" x14ac:dyDescent="0.25">
      <c r="A162" t="s">
        <v>208</v>
      </c>
      <c r="B162" t="s">
        <v>856</v>
      </c>
      <c r="C162" t="s">
        <v>209</v>
      </c>
      <c r="D162" s="1">
        <f>SUM(4.41701700547, 0.727155755734, 0.192097526342, 1.12439296231, 0.319578131688, 0.376255109963, 0.896246681202, 0.0524939936034, 0.854400650443, 1.00116972871, 0.950031430808, 0.000614577250083, 0.916513748338, 1.62848763343, 0.0688831449233, 0.0871094012852, 1.41200133712, 0.706919531332, 20.5728264681, 1.05787939862, 0.0568468315319) / 21</f>
        <v>1.7818533832478041</v>
      </c>
      <c r="E162" t="s">
        <v>8</v>
      </c>
      <c r="F162">
        <v>11.028600000000001</v>
      </c>
      <c r="G162">
        <v>8.8438999999999997</v>
      </c>
      <c r="H162" s="1">
        <f t="shared" si="2"/>
        <v>9.9362500000000011</v>
      </c>
    </row>
    <row r="163" spans="1:8" x14ac:dyDescent="0.25">
      <c r="A163" t="s">
        <v>208</v>
      </c>
      <c r="B163" t="s">
        <v>857</v>
      </c>
      <c r="C163" t="s">
        <v>210</v>
      </c>
      <c r="D163" s="1">
        <f>SUM(3.00074603158, 27.090056985, 1.16545355728, 1.05183835984, 23.3224737227, 0.523578207254, 1.63454875392, 1.60216191784, 25.0718142903, 1.90622370352, 0.587551469879, 13.2618357587, 0.779834195681, 7.29658951187, 1.07318376047, 0.713974562007, 0.768688931904, 0.00745336209216, 31.5966343188, 0.0921997996435, 3.83822878023) / 21</f>
        <v>6.970717618119556</v>
      </c>
      <c r="E163" t="s">
        <v>8</v>
      </c>
      <c r="F163">
        <v>11.028600000000001</v>
      </c>
      <c r="G163">
        <v>8.8438999999999997</v>
      </c>
      <c r="H163" s="1">
        <f t="shared" si="2"/>
        <v>9.9362500000000011</v>
      </c>
    </row>
    <row r="164" spans="1:8" x14ac:dyDescent="0.25">
      <c r="A164" t="s">
        <v>208</v>
      </c>
      <c r="B164" t="s">
        <v>858</v>
      </c>
      <c r="C164" t="s">
        <v>211</v>
      </c>
      <c r="D164" s="1">
        <f>SUM(1.58605055261, 0.351299967245, 0.510598541675, 0.0295913311261, 3.54865032633, 4.81207155551, 0.238036832333, 0.287430670111, 1.06494516851, 2.85785767825, 0.302898893355, 22.530360163, 1.36014596641, 2.69296632195, 1.28684619678, 0.113349598517, 0.0584440746856, 0.0507938337404, 0.404982991834, 1.34766738023, 0.274369246385) / 21</f>
        <v>2.1766360614565285</v>
      </c>
      <c r="E164" t="s">
        <v>8</v>
      </c>
      <c r="F164">
        <v>11.028600000000001</v>
      </c>
      <c r="G164">
        <v>8.8438999999999997</v>
      </c>
      <c r="H164" s="1">
        <f t="shared" si="2"/>
        <v>9.9362500000000011</v>
      </c>
    </row>
    <row r="165" spans="1:8" x14ac:dyDescent="0.25">
      <c r="A165" t="s">
        <v>208</v>
      </c>
      <c r="B165" t="s">
        <v>859</v>
      </c>
      <c r="C165" t="s">
        <v>212</v>
      </c>
      <c r="D165" s="1">
        <f>SUM(2.05735974753, 6.99058059424, 0.710760653186, 7.53678024938, 13.6259017928, 0.00529576997435, 4.00018446208, 1.11485718596, 1.89970632002, 0.0869699350133, 2.89691120984, 25.392030439, 0.218298709084, 6.96706704638, 1.04017442961, 3.43130365599, 0.12959939521, 6.2163268709, 16.4229524521, 2.014452205, 1.6883112681) / 21</f>
        <v>4.9736106853046502</v>
      </c>
      <c r="E165" t="s">
        <v>8</v>
      </c>
      <c r="F165">
        <v>11.028600000000001</v>
      </c>
      <c r="G165">
        <v>8.8438999999999997</v>
      </c>
      <c r="H165" s="1">
        <f t="shared" si="2"/>
        <v>9.9362500000000011</v>
      </c>
    </row>
    <row r="166" spans="1:8" x14ac:dyDescent="0.25">
      <c r="A166" t="s">
        <v>213</v>
      </c>
      <c r="B166" t="s">
        <v>856</v>
      </c>
      <c r="C166" t="s">
        <v>214</v>
      </c>
      <c r="D166" s="1">
        <f>SUM(1.72585248529, 2.62592093362, 1.18990672599, 0.0225394215489, 0.959775652454, 0.294441229712, 0.26868437434, 0.380907632316, 0.159039314372, 0.694281697103, 0.0352868498809, 1.59674542743, 0.366266888538, 0.487276347208, 0.754334692621, 1.90782647336, 0.322476701932, 1.14906815998, 0.764688170154, 5.2838947971, 0.186356959396) / 21</f>
        <v>1.0083605206831334</v>
      </c>
      <c r="E166" t="s">
        <v>8</v>
      </c>
      <c r="F166">
        <v>55.319400000000002</v>
      </c>
      <c r="G166">
        <v>51.757100000000001</v>
      </c>
      <c r="H166" s="1">
        <f t="shared" si="2"/>
        <v>53.538250000000005</v>
      </c>
    </row>
    <row r="167" spans="1:8" x14ac:dyDescent="0.25">
      <c r="A167" t="s">
        <v>213</v>
      </c>
      <c r="B167" t="s">
        <v>857</v>
      </c>
      <c r="C167" t="s">
        <v>215</v>
      </c>
      <c r="D167" s="1">
        <f>SUM(0.462758411499, 9.48892613127, 0.54866690224, 2.59859203438, 3.33757819342, 0.0457349202762, 0.0947208695221, 0.305191471556, 1.7243281685, 0.179686641157, 0.275198735003, 98.0198947734, 0.171646315991, 5.64482729207, 1.4719045656, 9.93844691041, 1.00410810522, 5.27664766777, 11.0425352548, 0.00174024891373, 0.426124246218) / 21</f>
        <v>7.2409170409150496</v>
      </c>
      <c r="E167" t="s">
        <v>8</v>
      </c>
      <c r="F167">
        <v>55.319400000000002</v>
      </c>
      <c r="G167">
        <v>51.757100000000001</v>
      </c>
      <c r="H167" s="1">
        <f t="shared" si="2"/>
        <v>53.538250000000005</v>
      </c>
    </row>
    <row r="168" spans="1:8" x14ac:dyDescent="0.25">
      <c r="A168" t="s">
        <v>213</v>
      </c>
      <c r="B168" t="s">
        <v>858</v>
      </c>
      <c r="C168" t="s">
        <v>216</v>
      </c>
      <c r="D168" s="1">
        <f>SUM(1.76674907426, 16.1658348885, 0.324740285189, 0.565757290837, 8.53680541249, 5.30221868036, 3.10335674578, 2.22029562605, 1.18114729692, 0.19682467381, 0.627526408021, 6.3154759902, 0.0139298364479, 3.08930012716, 6.7204892474, 0.0393302008107, 1.64530133628, 3.99809181635, 0.013793277859, 1.59543836136, 2.36490226176) / 21</f>
        <v>3.1327289922783144</v>
      </c>
      <c r="E168" t="s">
        <v>8</v>
      </c>
      <c r="F168">
        <v>55.319400000000002</v>
      </c>
      <c r="G168">
        <v>51.757100000000001</v>
      </c>
      <c r="H168" s="1">
        <f t="shared" si="2"/>
        <v>53.538250000000005</v>
      </c>
    </row>
    <row r="169" spans="1:8" x14ac:dyDescent="0.25">
      <c r="A169" t="s">
        <v>213</v>
      </c>
      <c r="B169" t="s">
        <v>859</v>
      </c>
      <c r="C169" t="s">
        <v>217</v>
      </c>
      <c r="D169" s="1">
        <f>SUM(0.793045883213, 0.0179133614598, 0.819254928381, 3.89763309495, 2.47931144691, 2.65543392442, 0.314232248655, 0.755524081723, 0.960208743042, 0.717685720363, 1.12088418875, 12.8659748782, 0.000530240096109, 6.07512488092, 1.48373969252, 0.676606010381, 1.70426601499, 0.0113628970479, 9.29410650369, 0.442469869327, 12.5098556749) / 21</f>
        <v>2.837864965901848</v>
      </c>
      <c r="E169" t="s">
        <v>8</v>
      </c>
      <c r="F169">
        <v>55.319400000000002</v>
      </c>
      <c r="G169">
        <v>51.757100000000001</v>
      </c>
      <c r="H169" s="1">
        <f t="shared" si="2"/>
        <v>53.538250000000005</v>
      </c>
    </row>
    <row r="170" spans="1:8" x14ac:dyDescent="0.25">
      <c r="A170" t="s">
        <v>218</v>
      </c>
      <c r="B170" t="s">
        <v>856</v>
      </c>
      <c r="C170" t="s">
        <v>219</v>
      </c>
      <c r="D170" s="1">
        <f>SUM(2.99678392984, 0.287769570402, 4.23057330329, 0.0947928503111, 1.66918800889, 3.48671066345, 0.557274803432, 2.12337215433, 0.339138879049, 0.807889241634, 0.00212096861309, 0.00374109633443, 1.13767571024, 0.115105618264, 8.64823289876, 0.0565224782244, 0.130503376231, 3.55751686866, 2.53581429046, 3.54576945779, 2.85207932837) / 21</f>
        <v>1.8656464522178584</v>
      </c>
      <c r="E170" t="s">
        <v>29</v>
      </c>
      <c r="F170" t="s">
        <v>220</v>
      </c>
      <c r="G170" t="s">
        <v>220</v>
      </c>
      <c r="H170" s="1" t="str">
        <f t="shared" si="2"/>
        <v>-</v>
      </c>
    </row>
    <row r="171" spans="1:8" x14ac:dyDescent="0.25">
      <c r="A171" t="s">
        <v>218</v>
      </c>
      <c r="B171" t="s">
        <v>857</v>
      </c>
      <c r="C171" t="s">
        <v>221</v>
      </c>
      <c r="D171" s="1">
        <f>SUM(7.69556050871, 0.140906785309, 7.41884505579, 94.3499764312, 0.563042004874, 0.885646256746, 71.3237167711, 5.56029944972, 1.73758112498, 0.00999741390075, 57.3948847671, 5.28413877673, 0.463535727355, 47.9653711883, 12.6288688283, 8.186287185, 0.57997284157, 71.1840950421, 4.83524016994, 1.78768256786, 54.1346348132) / 21</f>
        <v>21.625251605227849</v>
      </c>
      <c r="E171" t="s">
        <v>29</v>
      </c>
      <c r="F171" t="s">
        <v>220</v>
      </c>
      <c r="G171" t="s">
        <v>220</v>
      </c>
      <c r="H171" s="1" t="str">
        <f t="shared" si="2"/>
        <v>-</v>
      </c>
    </row>
    <row r="172" spans="1:8" x14ac:dyDescent="0.25">
      <c r="A172" t="s">
        <v>218</v>
      </c>
      <c r="B172" t="s">
        <v>858</v>
      </c>
      <c r="C172" t="s">
        <v>222</v>
      </c>
      <c r="D172" s="1">
        <f>SUM(4.93513002448, 1.38759997919, 0.08520341082, 5.11448480828, 0.0739505088184, 0.559781768566, 3.04877663522, 1.41893175726, 0.263665759069, 1.13027275693, 0.0366015348096, 0.000000791625228919, 2.38558678408, 0.891229573693, 7.95313456889, 0.880043933494, 1.68485325782, 2.11217138377, 0.154739581359, 0.925339922967, 2.1584632662) / 21</f>
        <v>1.7714267622543443</v>
      </c>
      <c r="E172" t="s">
        <v>29</v>
      </c>
      <c r="F172" t="s">
        <v>220</v>
      </c>
      <c r="G172" t="s">
        <v>220</v>
      </c>
      <c r="H172" s="1" t="str">
        <f t="shared" si="2"/>
        <v>-</v>
      </c>
    </row>
    <row r="173" spans="1:8" x14ac:dyDescent="0.25">
      <c r="A173" t="s">
        <v>218</v>
      </c>
      <c r="B173" t="s">
        <v>859</v>
      </c>
      <c r="C173" t="s">
        <v>223</v>
      </c>
      <c r="D173" s="1">
        <f>SUM(0.692504797562, 0.138098591381, 1.8418056663, 0.437959788375, 1.3272826301, 2.29818827652, 0.0150408213297, 4.37243924582, 0.0710290179152, 0.00262273030829, 0.506671425927, 0.750558421328, 0.452854075732, 1.12462189121, 0.0591117138421, 0.0157058881894, 0.769844753826, 1.49658561971, 0.0365100170245, 3.15178505088, 0.588639280943) / 21</f>
        <v>0.95951712877253281</v>
      </c>
      <c r="E173" t="s">
        <v>29</v>
      </c>
      <c r="F173" t="s">
        <v>220</v>
      </c>
      <c r="G173" t="s">
        <v>220</v>
      </c>
      <c r="H173" s="1" t="str">
        <f t="shared" si="2"/>
        <v>-</v>
      </c>
    </row>
    <row r="174" spans="1:8" x14ac:dyDescent="0.25">
      <c r="A174" t="s">
        <v>224</v>
      </c>
      <c r="B174" t="s">
        <v>856</v>
      </c>
      <c r="C174" t="s">
        <v>225</v>
      </c>
      <c r="D174" s="1">
        <f>SUM(0.0228701613449, 1.88804453979, 7.51423282757, 0.774861358909, 3.80415973359, 2.77686935713, 6.26136100796, 0.0427191460877, 4.1812964617, 0.513178752833, 1.31558449112, 0.175832439536, 2.2611222067, 4.46966151269, 0.312152358402, 0.11299191562, 2.52419312205, 0.641465925493, 5.66831830528, 0.78361632983, 0.128005057807) / 21</f>
        <v>2.198692238640124</v>
      </c>
      <c r="E174" t="s">
        <v>8</v>
      </c>
      <c r="F174">
        <v>127.634</v>
      </c>
      <c r="G174">
        <v>98.578000000000003</v>
      </c>
      <c r="H174" s="1">
        <f t="shared" si="2"/>
        <v>113.10599999999999</v>
      </c>
    </row>
    <row r="175" spans="1:8" x14ac:dyDescent="0.25">
      <c r="A175" t="s">
        <v>224</v>
      </c>
      <c r="B175" t="s">
        <v>857</v>
      </c>
      <c r="C175" t="s">
        <v>226</v>
      </c>
      <c r="D175" s="1">
        <f>SUM(0.209212652893, 3.55325706927, 9.1185193838, 0.32991265154, 67.634783088, 1.48633246038, 11.9696301229, 0.244247377419, 3.06288763394, 0.078722075457, 0.0194888546691, 11.236594015, 0.835803907738, 2.33643594059, 0.223338371901, 5.4432814296, 0.216453796006, 0.0587127022071, 9.45725470631, 7.61812462743, 5.65543233495) / 21</f>
        <v>6.7042107239047706</v>
      </c>
      <c r="E175" t="s">
        <v>8</v>
      </c>
      <c r="F175">
        <v>127.634</v>
      </c>
      <c r="G175">
        <v>98.578000000000003</v>
      </c>
      <c r="H175" s="1">
        <f t="shared" si="2"/>
        <v>113.10599999999999</v>
      </c>
    </row>
    <row r="176" spans="1:8" x14ac:dyDescent="0.25">
      <c r="A176" t="s">
        <v>224</v>
      </c>
      <c r="B176" t="s">
        <v>858</v>
      </c>
      <c r="C176" t="s">
        <v>227</v>
      </c>
      <c r="D176" s="1">
        <f>SUM(0.0749970614747, 3.63856283702, 0.318689601381, 0.00538174974614, 1.24484332654, 2.67258346591, 1.28682898203, 5.04587283353, 9.07906387643, 1.6240989499, 0.0624812867679, 37.4628522447, 8.421914138, 5.04862048194, 6.81714792231, 4.79016462033, 5.78255676105, 2.00340853231, 4.90639930563, 8.05881554672, 4.82438517084) / 21</f>
        <v>5.3890318425980839</v>
      </c>
      <c r="E176" t="s">
        <v>8</v>
      </c>
      <c r="F176">
        <v>127.634</v>
      </c>
      <c r="G176">
        <v>98.578000000000003</v>
      </c>
      <c r="H176" s="1">
        <f t="shared" si="2"/>
        <v>113.10599999999999</v>
      </c>
    </row>
    <row r="177" spans="1:8" x14ac:dyDescent="0.25">
      <c r="A177" t="s">
        <v>224</v>
      </c>
      <c r="B177" t="s">
        <v>859</v>
      </c>
      <c r="C177" t="s">
        <v>228</v>
      </c>
      <c r="D177" s="1">
        <f>SUM(0.213228964474, 0.331408726169, 1.02491541909, 0.029807907345, 2.10985403834, 0.0323884285398, 0.730308112716, 0.596519345702, 0.0658317143792, 1.52440745417, 0.0497081947427, 6.20689031835, 0.985921382917, 4.38471110025, 0.0510870535316, 2.20915968047, 0.00129845442966, 0.0215567384906, 1.79005995201, 0.00945446489509, 4.0072618579) / 21</f>
        <v>1.2559894909005549</v>
      </c>
      <c r="E177" t="s">
        <v>8</v>
      </c>
      <c r="F177">
        <v>127.634</v>
      </c>
      <c r="G177">
        <v>98.578000000000003</v>
      </c>
      <c r="H177" s="1">
        <f t="shared" si="2"/>
        <v>113.10599999999999</v>
      </c>
    </row>
    <row r="178" spans="1:8" x14ac:dyDescent="0.25">
      <c r="A178" t="s">
        <v>229</v>
      </c>
      <c r="B178" t="s">
        <v>856</v>
      </c>
      <c r="C178" t="s">
        <v>230</v>
      </c>
      <c r="D178" s="1">
        <f>SUM(0.000450051384365, 10.946244731, 2.34380562962, 0.0600314915065, 5.53673079495, 0.41940255281, 2.48921179535, 0.0140873842123, 8.04308144875, 0.0866614556702, 0.406981065988, 33.5109876045, 2.09042223799, 4.6561561477, 0.000502465966705, 0.0801483563383, 0.00852577071601, 0.19218573836, 2.52288230532, 0.5318028171, 1.43611967964) / 21</f>
        <v>3.5893534059463033</v>
      </c>
      <c r="E178" t="s">
        <v>8</v>
      </c>
      <c r="F178">
        <v>5.1278600000000001</v>
      </c>
      <c r="G178">
        <v>4.2918000000000003</v>
      </c>
      <c r="H178" s="1">
        <f t="shared" si="2"/>
        <v>4.7098300000000002</v>
      </c>
    </row>
    <row r="179" spans="1:8" x14ac:dyDescent="0.25">
      <c r="A179" t="s">
        <v>229</v>
      </c>
      <c r="B179" t="s">
        <v>857</v>
      </c>
      <c r="C179" t="s">
        <v>231</v>
      </c>
      <c r="D179" s="1">
        <f>SUM(0.141206165125, 8.02123286307, 0.715410162238, 0.52996155957, 24.2678345728, 0.120406772034, 6.68505773095, 0.00781889342679, 9.24635927588, 3.14183403039, 7.09798556245, 15.7716554069, 0.602690626078, 0.0039391857956, 0.129140247358, 34.1045987392, 0.513149740776, 0.30856806447, 35.1909841776, 0.0698293703364, 4.96221477061) / 21</f>
        <v>7.2205656150979891</v>
      </c>
      <c r="E179" t="s">
        <v>8</v>
      </c>
      <c r="F179">
        <v>5.1278600000000001</v>
      </c>
      <c r="G179">
        <v>4.2918000000000003</v>
      </c>
      <c r="H179" s="1">
        <f t="shared" si="2"/>
        <v>4.7098300000000002</v>
      </c>
    </row>
    <row r="180" spans="1:8" x14ac:dyDescent="0.25">
      <c r="A180" t="s">
        <v>229</v>
      </c>
      <c r="B180" t="s">
        <v>858</v>
      </c>
      <c r="C180" t="s">
        <v>232</v>
      </c>
      <c r="D180" s="1">
        <f>SUM(2.70835235863, 0.522525960651, 0.146112589778, 1.73576060283, 0.288354545048, 4.8439276006, 1.5339189657, 0.13377937791, 0.892609016147, 0.0155818202537, 0.42706139478, 3.00182011147, 0.368186925328, 1.97828331809, 1.56490031513, 1.47828556331, 1.94602864207, 4.24684170827, 4.6831753412, 0.0953288310877, 6.25499533823) / 21</f>
        <v>1.8507538250720668</v>
      </c>
      <c r="E180" t="s">
        <v>8</v>
      </c>
      <c r="F180">
        <v>5.1278600000000001</v>
      </c>
      <c r="G180">
        <v>4.2918000000000003</v>
      </c>
      <c r="H180" s="1">
        <f t="shared" si="2"/>
        <v>4.7098300000000002</v>
      </c>
    </row>
    <row r="181" spans="1:8" x14ac:dyDescent="0.25">
      <c r="A181" t="s">
        <v>229</v>
      </c>
      <c r="B181" t="s">
        <v>859</v>
      </c>
      <c r="C181" t="s">
        <v>233</v>
      </c>
      <c r="D181" s="1">
        <f>SUM(1.5446316643, 6.50605403476, 0.217319566963, 9.18250248529, 17.0365200303, 3.8228976824, 3.17623010571, 12.1104135974, 1.76821182174, 1.88213661561, 0.631131133568, 28.4385543057, 6.75597383423, 19.7885683193, 4.93975080501, 4.34856051842, 0.720645939966, 1.53145590833, 24.7335599094, 0.290902513388, 13.2037100223) / 21</f>
        <v>7.7442728959088099</v>
      </c>
      <c r="E181" t="s">
        <v>8</v>
      </c>
      <c r="F181">
        <v>5.1278600000000001</v>
      </c>
      <c r="G181">
        <v>4.2918000000000003</v>
      </c>
      <c r="H181" s="1">
        <f t="shared" si="2"/>
        <v>4.7098300000000002</v>
      </c>
    </row>
    <row r="182" spans="1:8" x14ac:dyDescent="0.25">
      <c r="A182" t="s">
        <v>234</v>
      </c>
      <c r="B182" t="s">
        <v>856</v>
      </c>
      <c r="C182" t="s">
        <v>235</v>
      </c>
      <c r="D182" s="1">
        <f>SUM(1.76107700177, 1.65960349288, 1.44855559186, 0.487512018556, 0.0124730084035, 0.18079193306, 0.0131743903308, 0.175069718826, 0.279551269095, 0.246582920882, 0.257164881578, 0.00099103855779, 0.501291308676, 0.0531632594456, 2.14107476819, 0.757686467332, 0.0888761328384, 0.126290205531, 3.47575730436, 1.32745826344, 2.10350197962) / 21</f>
        <v>0.81417366453486162</v>
      </c>
      <c r="E182" t="s">
        <v>8</v>
      </c>
      <c r="F182">
        <v>3.5230299999999999</v>
      </c>
      <c r="G182">
        <v>3.1285599999999998</v>
      </c>
      <c r="H182" s="1">
        <f t="shared" si="2"/>
        <v>3.3257949999999998</v>
      </c>
    </row>
    <row r="183" spans="1:8" x14ac:dyDescent="0.25">
      <c r="A183" t="s">
        <v>234</v>
      </c>
      <c r="B183" t="s">
        <v>857</v>
      </c>
      <c r="C183" t="s">
        <v>236</v>
      </c>
      <c r="D183" s="1">
        <f>SUM(0.0131027887951, 2.73126633948, 0.00326446168257, 1.65517231732, 13.8683213246, 3.25291923482, 5.42159018476, 2.32750667214, 15.7631593332, 0.0960398042932, 1.00724302346, 25.7300002697, 0.169919983437, 1.36882258783, 0.0035286330393, 0.125098869035, 0.0991638956968, 0.511900460845, 47.2457305131, 4.13627600724, 3.63396793616) / 21</f>
        <v>6.1506664114587597</v>
      </c>
      <c r="E183" t="s">
        <v>8</v>
      </c>
      <c r="F183">
        <v>3.5230299999999999</v>
      </c>
      <c r="G183">
        <v>3.1285599999999998</v>
      </c>
      <c r="H183" s="1">
        <f t="shared" si="2"/>
        <v>3.3257949999999998</v>
      </c>
    </row>
    <row r="184" spans="1:8" x14ac:dyDescent="0.25">
      <c r="A184" t="s">
        <v>234</v>
      </c>
      <c r="B184" t="s">
        <v>858</v>
      </c>
      <c r="C184" t="s">
        <v>237</v>
      </c>
      <c r="D184" s="1">
        <f>SUM(3.48004213182, 1.48459987345, 0.827277107578, 0.00593807635443, 1.11617499991, 8.39477589186, 0.0201144754302, 2.87233401121, 8.92057952207, 3.73588980539, 0.382567635842, 10.9078444095, 6.77593478459, 1.88590323287, 7.75022043884, 1.20357603661, 0.737163222828, 1.48510811504, 2.84574701155, 3.81059244966, 0.0882085933499) / 21</f>
        <v>3.2728853250358352</v>
      </c>
      <c r="E184" t="s">
        <v>8</v>
      </c>
      <c r="F184">
        <v>3.5230299999999999</v>
      </c>
      <c r="G184">
        <v>3.1285599999999998</v>
      </c>
      <c r="H184" s="1">
        <f t="shared" si="2"/>
        <v>3.3257949999999998</v>
      </c>
    </row>
    <row r="185" spans="1:8" x14ac:dyDescent="0.25">
      <c r="A185" t="s">
        <v>234</v>
      </c>
      <c r="B185" t="s">
        <v>859</v>
      </c>
      <c r="C185" t="s">
        <v>238</v>
      </c>
      <c r="D185" s="1">
        <f>SUM(0.737697052747, 3.60400220351, 0.0350126568889, 0.0582505224283, 6.73027423665, 4.68403448755, 5.60722620455, 0.195375025029, 1.05179416734, 1.52340246279, 6.88464139665, 10.7101885134, 2.27385111079, 0.143410358547, 0.350416222685, 0.675268927271, 0.0057313350372, 6.4478824183, 16.1265391571, 5.68601891828, 0.226364698499) / 21</f>
        <v>3.5122562893353519</v>
      </c>
      <c r="E185" t="s">
        <v>8</v>
      </c>
      <c r="F185">
        <v>3.5230299999999999</v>
      </c>
      <c r="G185">
        <v>3.1285599999999998</v>
      </c>
      <c r="H185" s="1">
        <f t="shared" si="2"/>
        <v>3.3257949999999998</v>
      </c>
    </row>
    <row r="186" spans="1:8" x14ac:dyDescent="0.25">
      <c r="A186" t="s">
        <v>239</v>
      </c>
      <c r="B186" t="s">
        <v>856</v>
      </c>
      <c r="C186" t="s">
        <v>240</v>
      </c>
      <c r="D186" s="1">
        <f>SUM(3.45508843116, 4.42581504207, 1.05191445623, 0.485765876234, 0.0681705807012, 0.0409487039458, 0.00507794300303, 2.86800795542, 3.16908572176, 2.77540522815, 0.961941635042, 0.0611944614233, 0.521063629661, 0.612279147976, 0.109158145892, 1.79876674703, 0.303691758472, 1.66864579149, 0.340992530874, 0.378622881039, 0.755809393722) / 21</f>
        <v>1.2313069552997777</v>
      </c>
      <c r="E186" t="s">
        <v>8</v>
      </c>
      <c r="F186">
        <v>0.90130500000000002</v>
      </c>
      <c r="G186">
        <v>0.60235000000000005</v>
      </c>
      <c r="H186" s="1">
        <f t="shared" si="2"/>
        <v>0.75182750000000009</v>
      </c>
    </row>
    <row r="187" spans="1:8" x14ac:dyDescent="0.25">
      <c r="A187" t="s">
        <v>239</v>
      </c>
      <c r="B187" t="s">
        <v>857</v>
      </c>
      <c r="C187" t="s">
        <v>241</v>
      </c>
      <c r="D187" s="1">
        <f>SUM(0.476447282253, 0.11231561975, 0.00656486342267, 0.00760223538009, 9.67667478981, 0.123448604518, 0.827453345825, 0.0000754892497083, 0.0305858560382, 7.45105377696, 1.06404721074, 0.00411282605252, 3.77284343287, 3.67117537148, 3.02774948993, 0.515987974849, 4.27207242394, 0.556081954169, 2.25253291856, 2.99037221901, 0.754566217284) / 21</f>
        <v>1.9806554239091043</v>
      </c>
      <c r="E187" t="s">
        <v>8</v>
      </c>
      <c r="F187">
        <v>0.90130500000000002</v>
      </c>
      <c r="G187">
        <v>0.60235000000000005</v>
      </c>
      <c r="H187" s="1">
        <f t="shared" si="2"/>
        <v>0.75182750000000009</v>
      </c>
    </row>
    <row r="188" spans="1:8" x14ac:dyDescent="0.25">
      <c r="A188" t="s">
        <v>239</v>
      </c>
      <c r="B188" t="s">
        <v>858</v>
      </c>
      <c r="C188" t="s">
        <v>242</v>
      </c>
      <c r="D188" s="1">
        <f>SUM(0.581723719757, 0.0569827556549, 1.99469440675, 0.00072839761546, 1.09960079534, 0.0909137268806, 0.451887334411, 1.52295418917, 1.78397670765, 7.44297960139, 9.53423098095, 11.7853487856, 0.239416282903, 1.63217151232, 5.17147334577, 2.82267097839, 0.862887657025, 3.53040424247, 29.4074867876, 0.683701643152, 1.13327123279) / 21</f>
        <v>3.8966430992185215</v>
      </c>
      <c r="E188" t="s">
        <v>8</v>
      </c>
      <c r="F188">
        <v>0.90130500000000002</v>
      </c>
      <c r="G188">
        <v>0.60235000000000005</v>
      </c>
      <c r="H188" s="1">
        <f t="shared" si="2"/>
        <v>0.75182750000000009</v>
      </c>
    </row>
    <row r="189" spans="1:8" x14ac:dyDescent="0.25">
      <c r="A189" t="s">
        <v>239</v>
      </c>
      <c r="B189" t="s">
        <v>859</v>
      </c>
      <c r="C189" t="s">
        <v>243</v>
      </c>
      <c r="D189" s="1">
        <f>SUM(0.443132028509, 1.89567934961, 1.52399872958, 0.00193480501963, 1.26204590781, 27.0843146273, 0.167486134918, 0.655980885014, 0.0895151316403, 0.0101940281957, 0.088714651983, 0.0982117318884, 0.296791848579, 0.503053836961, 0.655980885014, 0.0895151316403, 0.0101940281957, 0.088714651983, 0.0982117318884, 0.296791848579, 0.503053836961) / 21</f>
        <v>1.7077864672033054</v>
      </c>
      <c r="E189" t="s">
        <v>8</v>
      </c>
      <c r="F189">
        <v>0.90130500000000002</v>
      </c>
      <c r="G189">
        <v>0.60235000000000005</v>
      </c>
      <c r="H189" s="1">
        <f t="shared" si="2"/>
        <v>0.75182750000000009</v>
      </c>
    </row>
    <row r="190" spans="1:8" x14ac:dyDescent="0.25">
      <c r="A190" t="s">
        <v>244</v>
      </c>
      <c r="B190" t="s">
        <v>856</v>
      </c>
      <c r="C190" t="s">
        <v>245</v>
      </c>
      <c r="D190" s="1">
        <f>SUM(9.41019642982, 0.159683849952, 1.62299571206, 32.7301112174, 6.80291219336, 2.3925149539, 30.5510338465, 1.48107284958, 0.888276691177, 0.372410164039, 38.1090953923, 1.07435264507, 1.42597949099, 26.6428268664, 8.86969475556, 0.0619549650717, 6.23138080677, 19.9941487889, 11.4636747615, 3.75871408913, 23.8164895432) / 21</f>
        <v>10.850453333937127</v>
      </c>
      <c r="E190" t="s">
        <v>29</v>
      </c>
      <c r="F190">
        <v>42.146000000000001</v>
      </c>
      <c r="G190">
        <v>61.5779</v>
      </c>
      <c r="H190" s="1">
        <f t="shared" si="2"/>
        <v>51.86195</v>
      </c>
    </row>
    <row r="191" spans="1:8" x14ac:dyDescent="0.25">
      <c r="A191" t="s">
        <v>244</v>
      </c>
      <c r="B191" t="s">
        <v>857</v>
      </c>
      <c r="C191" t="s">
        <v>246</v>
      </c>
      <c r="D191" s="1">
        <f>SUM(6.66430371038, 0.871754238315, 0.0333900912825, 71.1376301513, 0.248401677475, 8.03362198941, 34.2387361805, 7.93488603013, 0.282059877029, 1.24834083986, 43.9206026076, 2.44660966958, 2.67103838847, 29.4300274878, 10.8639045788, 3.10287677223, 2.55624576216, 31.7247390935, 9.94460953656, 11.8243941919, 33.5974123368) / 21</f>
        <v>14.894075486241977</v>
      </c>
      <c r="E191" t="s">
        <v>29</v>
      </c>
      <c r="F191">
        <v>42.146000000000001</v>
      </c>
      <c r="G191">
        <v>61.5779</v>
      </c>
      <c r="H191" s="1">
        <f t="shared" si="2"/>
        <v>51.86195</v>
      </c>
    </row>
    <row r="192" spans="1:8" x14ac:dyDescent="0.25">
      <c r="A192" t="s">
        <v>244</v>
      </c>
      <c r="B192" t="s">
        <v>858</v>
      </c>
      <c r="C192" t="s">
        <v>247</v>
      </c>
      <c r="D192" s="1">
        <f>SUM(8.68919403559, 0.0226923001783, 1.3975504843, 77.334370735, 0.684248316351, 0.409601327504, 35.4173923464, 2.77783581402, 0.0302438675235, 0.11233614243, 24.7776967011, 0.871504520328, 1.41202242717, 8.01678628639, 8.67188172407, 0.0601718381613, 0.00593147351023, 21.5387028701, 0.6266809113, 0.887177390928, 14.61109172) / 21</f>
        <v>9.921672058683539</v>
      </c>
      <c r="E192" t="s">
        <v>29</v>
      </c>
      <c r="F192">
        <v>42.146000000000001</v>
      </c>
      <c r="G192">
        <v>61.5779</v>
      </c>
      <c r="H192" s="1">
        <f t="shared" si="2"/>
        <v>51.86195</v>
      </c>
    </row>
    <row r="193" spans="1:8" x14ac:dyDescent="0.25">
      <c r="A193" t="s">
        <v>244</v>
      </c>
      <c r="B193" t="s">
        <v>859</v>
      </c>
      <c r="C193" t="s">
        <v>248</v>
      </c>
      <c r="D193" s="1">
        <f>SUM(5.78815523704, 1.51439670321, 0.502241178414, 74.3851254984, 0.33990766455, 3.71135882137, 41.4067253451, 2.6606250218, 1.4230486027, 0.427270193008, 67.8274838039, 0.254010182622, 0.0689249710893, 36.1009295479, 2.99850813717, 0.140704159647, 3.0704038266, 56.3082035601, 1.11526947929, 4.00657892556, 22.2475031763) / 21</f>
        <v>15.537970192179538</v>
      </c>
      <c r="E193" t="s">
        <v>29</v>
      </c>
      <c r="F193">
        <v>42.146000000000001</v>
      </c>
      <c r="G193">
        <v>61.5779</v>
      </c>
      <c r="H193" s="1">
        <f t="shared" si="2"/>
        <v>51.86195</v>
      </c>
    </row>
    <row r="194" spans="1:8" x14ac:dyDescent="0.25">
      <c r="A194" t="s">
        <v>249</v>
      </c>
      <c r="B194" t="s">
        <v>856</v>
      </c>
      <c r="C194" t="s">
        <v>250</v>
      </c>
      <c r="D194" s="1">
        <f>SUM(4.5215234075, 0.391343659659, 0.747299756242, 0.717058727504, 0.0014276468803, 1.07359438451, 1.6428674084, 0.593592615178, 0.607931961719, 0.867580930244, 0.993550502187, 0.177522666866, 0.208659167777, 1.48211495839, 1.25470884261, 1.89377556683, 1.4254965357, 1.31883937634, 12.7983210993, 1.7950586313, 7.79011583756) / 21</f>
        <v>2.0143992229855381</v>
      </c>
      <c r="E194" t="s">
        <v>8</v>
      </c>
      <c r="F194">
        <v>27.165400000000002</v>
      </c>
      <c r="G194">
        <v>25.635999999999999</v>
      </c>
      <c r="H194" s="1">
        <f t="shared" ref="H194:H257" si="3">IF(AND(F194="-",G194="-"),"-",AVERAGE(F194:G194))</f>
        <v>26.400700000000001</v>
      </c>
    </row>
    <row r="195" spans="1:8" x14ac:dyDescent="0.25">
      <c r="A195" t="s">
        <v>249</v>
      </c>
      <c r="B195" t="s">
        <v>857</v>
      </c>
      <c r="C195" t="s">
        <v>251</v>
      </c>
      <c r="D195" s="1">
        <f>SUM(2.7869570777, 28.0371061225, 3.2886720693, 2.01174871648, 10.7042021364, 0.00684351259929, 1.64299785178, 0.734226802862, 2.55113109843, 7.44317666347, 4.11619459376, 4.66433277075, 0.149599443463, 0.00966554601896, 0.0746658751095, 1.86962583761, 7.62315407057, 7.5792211672, 42.9796921611, 5.43547513387, 17.432077675) / 21</f>
        <v>7.1971793488558449</v>
      </c>
      <c r="E195" t="s">
        <v>8</v>
      </c>
      <c r="F195">
        <v>27.165400000000002</v>
      </c>
      <c r="G195">
        <v>25.635999999999999</v>
      </c>
      <c r="H195" s="1">
        <f t="shared" si="3"/>
        <v>26.400700000000001</v>
      </c>
    </row>
    <row r="196" spans="1:8" x14ac:dyDescent="0.25">
      <c r="A196" t="s">
        <v>249</v>
      </c>
      <c r="B196" t="s">
        <v>858</v>
      </c>
      <c r="C196" t="s">
        <v>252</v>
      </c>
      <c r="D196" s="1">
        <f>SUM(6.65014689762, 11.5446476165, 0.384230164387, 0.761457202633, 5.81525768831, 7.0637673801, 3.3064113618, 2.72202440096, 0.134568284946, 2.32882792058, 1.02460776001, 0.0674971328729, 3.68722229313, 2.74916045857, 0.0866378165459, 0.721937212007, 1.29074050773, 0.053904424372, 9.26118406439, 0.0463914642925, 2.6962193139) / 21</f>
        <v>2.9712781602693479</v>
      </c>
      <c r="E196" t="s">
        <v>8</v>
      </c>
      <c r="F196">
        <v>27.165400000000002</v>
      </c>
      <c r="G196">
        <v>25.635999999999999</v>
      </c>
      <c r="H196" s="1">
        <f t="shared" si="3"/>
        <v>26.400700000000001</v>
      </c>
    </row>
    <row r="197" spans="1:8" x14ac:dyDescent="0.25">
      <c r="A197" t="s">
        <v>249</v>
      </c>
      <c r="B197" t="s">
        <v>859</v>
      </c>
      <c r="C197" t="s">
        <v>253</v>
      </c>
      <c r="D197" s="1">
        <f>SUM(1.16382801072, 2.62180669215, 0.0623169539578, 0.433208174624, 8.96570044942, 1.80950563153, 11.0097497867, 9.67930061518, 2.33408835076, 26.2843499353, 0.283352882133, 16.6496176801, 5.42965953514, 10.7453137425, 1.74530184896, 2.57026792402, 0.572295800492, 0.616754205232, 11.001573516, 0.623857486321, 9.36135514264) / 21</f>
        <v>5.9030097316133245</v>
      </c>
      <c r="E197" t="s">
        <v>8</v>
      </c>
      <c r="F197">
        <v>27.165400000000002</v>
      </c>
      <c r="G197">
        <v>25.635999999999999</v>
      </c>
      <c r="H197" s="1">
        <f t="shared" si="3"/>
        <v>26.400700000000001</v>
      </c>
    </row>
    <row r="198" spans="1:8" x14ac:dyDescent="0.25">
      <c r="A198" t="s">
        <v>254</v>
      </c>
      <c r="B198" t="s">
        <v>856</v>
      </c>
      <c r="C198" t="s">
        <v>255</v>
      </c>
      <c r="D198" s="1">
        <f>SUM(0.290952708841, 4.96140892775, 1.68939747236, 4.57634249807, 0.969670181461, 0.241539036023, 1.2284741641, 0.820297290363, 1.86823737644, 0.105382368, 8.84526278489, 2.58573162201, 0.0566410771596, 3.69433414706, 0.651628364279, 3.19307889735, 4.46435189674, 2.00883094124, 0.86258770964, 0.407952089017, 0.259993220155) / 21</f>
        <v>2.0848616558546955</v>
      </c>
      <c r="E198" t="s">
        <v>8</v>
      </c>
      <c r="F198">
        <v>12.2644</v>
      </c>
      <c r="G198">
        <v>12.3117</v>
      </c>
      <c r="H198" s="1">
        <f t="shared" si="3"/>
        <v>12.28805</v>
      </c>
    </row>
    <row r="199" spans="1:8" x14ac:dyDescent="0.25">
      <c r="A199" t="s">
        <v>254</v>
      </c>
      <c r="B199" t="s">
        <v>857</v>
      </c>
      <c r="C199" t="s">
        <v>256</v>
      </c>
      <c r="D199" s="1">
        <f>SUM(0.000323558661884, 5.27514797955, 0.266524142594, 6.92343935292, 3.23070121795, 0.00522155925048, 2.41119216134, 0.000882158259825, 4.07156867359, 0.0914979179139, 3.58791013924, 31.3552322285, 0.0587738377275, 0.365295442273, 0.884528977975, 3.90232456976, 1.70331618591, 5.71692827581, 31.6965735879, 0.179374619301, 0.121163143155) / 21</f>
        <v>4.8499009395038861</v>
      </c>
      <c r="E199" t="s">
        <v>8</v>
      </c>
      <c r="F199">
        <v>12.2644</v>
      </c>
      <c r="G199">
        <v>12.3117</v>
      </c>
      <c r="H199" s="1">
        <f t="shared" si="3"/>
        <v>12.28805</v>
      </c>
    </row>
    <row r="200" spans="1:8" x14ac:dyDescent="0.25">
      <c r="A200" t="s">
        <v>254</v>
      </c>
      <c r="B200" t="s">
        <v>858</v>
      </c>
      <c r="C200" t="s">
        <v>257</v>
      </c>
      <c r="D200" s="1">
        <f>SUM(0.149996219803, 6.61337198017, 0.840203983921, 3.46175444649, 9.70867492079, 0.73252893166, 0.0289271802364, 0.334463064813, 4.23128562402, 0.813573363228, 1.58582839532, 1.91871860477, 1.60470412594, 0.15271142223, 4.99312364188, 0.0318957413693, 2.17405800921, 6.48471153962, 0.0159623309589, 0.591792320986, 6.00974492627) / 21</f>
        <v>2.4989538463659806</v>
      </c>
      <c r="E200" t="s">
        <v>8</v>
      </c>
      <c r="F200">
        <v>12.2644</v>
      </c>
      <c r="G200">
        <v>12.3117</v>
      </c>
      <c r="H200" s="1">
        <f t="shared" si="3"/>
        <v>12.28805</v>
      </c>
    </row>
    <row r="201" spans="1:8" x14ac:dyDescent="0.25">
      <c r="A201" t="s">
        <v>254</v>
      </c>
      <c r="B201" t="s">
        <v>859</v>
      </c>
      <c r="C201" t="s">
        <v>258</v>
      </c>
      <c r="D201" s="1">
        <f>SUM(0.234393599543, 0.425436271426, 0.617799245486, 6.31386763486, 6.42889015133, 0.632289945245, 0.170463354334, 2.05833116415, 3.20701326775, 1.25115378047, 7.90708331372, 3.80405452858, 0.00567620298696, 0.00453708143545, 0.0331390409168, 1.2906609285, 2.45768095695, 1.74742490924, 4.14869118301, 0.839639495987, 0.350888776402) / 21</f>
        <v>2.0918626110629628</v>
      </c>
      <c r="E201" t="s">
        <v>8</v>
      </c>
      <c r="F201">
        <v>12.2644</v>
      </c>
      <c r="G201">
        <v>12.3117</v>
      </c>
      <c r="H201" s="1">
        <f t="shared" si="3"/>
        <v>12.28805</v>
      </c>
    </row>
    <row r="202" spans="1:8" x14ac:dyDescent="0.25">
      <c r="A202" t="s">
        <v>259</v>
      </c>
      <c r="B202" t="s">
        <v>856</v>
      </c>
      <c r="C202" t="s">
        <v>260</v>
      </c>
      <c r="D202" s="1">
        <f>SUM(0.00304234736666, 0.810215097864, 0.0527356266664, 1.0780054735, 0.270485423551, 0.0174937975967, 0.990525602198, 1.22688268394, 1.70587858266, 3.94664268615, 1.5796001533, 1.38997627527, 0.00300704092699, 0.0969389709325, 0.0524511236437, 1.42737652951, 2.90356277568, 0.010166335152, 0.00686364946145, 0.0777986573121, 0.387516886924) / 21</f>
        <v>0.8589126533145478</v>
      </c>
      <c r="E202" t="s">
        <v>8</v>
      </c>
      <c r="F202">
        <v>31.615400000000001</v>
      </c>
      <c r="G202">
        <v>28.339099999999998</v>
      </c>
      <c r="H202" s="1">
        <f t="shared" si="3"/>
        <v>29.977249999999998</v>
      </c>
    </row>
    <row r="203" spans="1:8" x14ac:dyDescent="0.25">
      <c r="A203" t="s">
        <v>259</v>
      </c>
      <c r="B203" t="s">
        <v>857</v>
      </c>
      <c r="C203" t="s">
        <v>261</v>
      </c>
      <c r="D203" s="1">
        <f>SUM(1.35517724235, 2.73769901547, 0.0287505805972, 11.8535340049, 48.4685527786, 1.13071008584, 2.06965050849, 1.9294316717, 6.70027461067, 0.167428014275, 2.83707156794, 15.1819189621, 0.0282449744334, 0.0457236972911, 1.20174916176, 7.43189673546, 0.518706100075, 0.898731984482, 4.43998654753, 0.582880140703, 0.0955357395732) / 21</f>
        <v>5.2239835297257082</v>
      </c>
      <c r="E203" t="s">
        <v>8</v>
      </c>
      <c r="F203">
        <v>31.615400000000001</v>
      </c>
      <c r="G203">
        <v>28.339099999999998</v>
      </c>
      <c r="H203" s="1">
        <f t="shared" si="3"/>
        <v>29.977249999999998</v>
      </c>
    </row>
    <row r="204" spans="1:8" x14ac:dyDescent="0.25">
      <c r="A204" t="s">
        <v>259</v>
      </c>
      <c r="B204" t="s">
        <v>858</v>
      </c>
      <c r="C204" t="s">
        <v>262</v>
      </c>
      <c r="D204" s="1">
        <f>SUM(3.88341657242, 0.83716486483, 0.000533514801515, 0.0849400803677, 9.84118782714, 4.94345313569, 0.690271698806, 0.000944626111802, 1.16497108998, 0.385042756041, 0.771591523451, 3.04416962188, 0.182045034423, 0.709774216838, 3.62382398139, 0.74107245274, 2.12294324043, 0.573098911163, 1.75174547492, 7.21181801497, 0.0867054143798) / 21</f>
        <v>2.0309863834653719</v>
      </c>
      <c r="E204" t="s">
        <v>8</v>
      </c>
      <c r="F204">
        <v>31.615400000000001</v>
      </c>
      <c r="G204">
        <v>28.339099999999998</v>
      </c>
      <c r="H204" s="1">
        <f t="shared" si="3"/>
        <v>29.977249999999998</v>
      </c>
    </row>
    <row r="205" spans="1:8" x14ac:dyDescent="0.25">
      <c r="A205" t="s">
        <v>259</v>
      </c>
      <c r="B205" t="s">
        <v>859</v>
      </c>
      <c r="C205" t="s">
        <v>263</v>
      </c>
      <c r="D205" s="1">
        <f>SUM(0.0701539240197, 2.50433337219, 0.194339768692, 9.76424662994, 4.00781303083, 9.43240585677, 0.496859486547, 3.44454299411, 2.72116709987, 1.82301652989, 7.70123836442, 8.15116436036, 5.68912671521, 2.29491895797, 7.28268730373, 2.57472931153, 0.155578071699, 4.19898598384, 5.63416988102, 0.418652227442, 0.894868415073) / 21</f>
        <v>3.7835713469120331</v>
      </c>
      <c r="E205" t="s">
        <v>8</v>
      </c>
      <c r="F205">
        <v>31.615400000000001</v>
      </c>
      <c r="G205">
        <v>28.339099999999998</v>
      </c>
      <c r="H205" s="1">
        <f t="shared" si="3"/>
        <v>29.977249999999998</v>
      </c>
    </row>
    <row r="206" spans="1:8" x14ac:dyDescent="0.25">
      <c r="A206" t="s">
        <v>264</v>
      </c>
      <c r="B206" t="s">
        <v>856</v>
      </c>
      <c r="C206" t="s">
        <v>265</v>
      </c>
      <c r="D206" s="1">
        <f>SUM(0.810620828664, 2.75670491878, 3.03480554822, 4.45880242875, 2.61828422984, 0.0520866903995, 0.721312625334, 0.0228701613449, 0.679696034325, 0.140836379924, 1.01968749089, 0.168376011311, 2.26208644814, 0.417707877152, 0.0136184906564, 12.187653912, 0.3204259809, 0.244973415569, 0.540251151288, 0.0283373860086, 2.45941636771) / 21</f>
        <v>1.6646930655812571</v>
      </c>
      <c r="E206" t="s">
        <v>8</v>
      </c>
      <c r="F206">
        <v>0</v>
      </c>
      <c r="G206">
        <v>3.8363900000000002</v>
      </c>
      <c r="H206" s="1">
        <f t="shared" si="3"/>
        <v>1.9181950000000001</v>
      </c>
    </row>
    <row r="207" spans="1:8" x14ac:dyDescent="0.25">
      <c r="A207" t="s">
        <v>264</v>
      </c>
      <c r="B207" t="s">
        <v>857</v>
      </c>
      <c r="C207" t="s">
        <v>266</v>
      </c>
      <c r="D207" s="1">
        <f>SUM(4.00743325622, 13.2885296196, 1.66311758316, 0.878715184092, 35.8452466668, 6.20360544292, 2.22051913788, 1.28568851382, 25.2117259277, 3.3242250225, 0.00435519529983, 27.2257939244, 2.56021510456, 2.81094688877, 0.0975515995367, 11.2603203377, 1.37667429027, 0.330070572577, 9.18289750153, 3.12758925122, 0.127539888019) / 21</f>
        <v>7.2396552813606929</v>
      </c>
      <c r="E207" t="s">
        <v>8</v>
      </c>
      <c r="F207">
        <v>0</v>
      </c>
      <c r="G207">
        <v>3.8363900000000002</v>
      </c>
      <c r="H207" s="1">
        <f t="shared" si="3"/>
        <v>1.9181950000000001</v>
      </c>
    </row>
    <row r="208" spans="1:8" x14ac:dyDescent="0.25">
      <c r="A208" t="s">
        <v>264</v>
      </c>
      <c r="B208" t="s">
        <v>858</v>
      </c>
      <c r="C208" t="s">
        <v>267</v>
      </c>
      <c r="D208" s="1">
        <f>SUM(3.73305784183, 2.44218522123, 0.0013877848603, 9.31829405949, 0.00571949222412, 2.55243466461, 5.68111626837, 0.154834497852, 0.986172731872, 0.728755501556, 4.90823168887, 6.06133033634, 1.27226341926, 4.29933544611, 3.11023908193, 7.76791955048, 0.284660750451, 0.0196692841079, 1.27752964035, 0.147644926554, 0.978605634663) / 21</f>
        <v>2.6538756106195396</v>
      </c>
      <c r="E208" t="s">
        <v>8</v>
      </c>
      <c r="F208">
        <v>0</v>
      </c>
      <c r="G208">
        <v>3.8363900000000002</v>
      </c>
      <c r="H208" s="1">
        <f t="shared" si="3"/>
        <v>1.9181950000000001</v>
      </c>
    </row>
    <row r="209" spans="1:8" x14ac:dyDescent="0.25">
      <c r="A209" t="s">
        <v>264</v>
      </c>
      <c r="B209" t="s">
        <v>859</v>
      </c>
      <c r="C209" t="s">
        <v>268</v>
      </c>
      <c r="D209" s="1">
        <f>SUM(2.17631516089, 1.3337671142, 0.0014328337593, 0.505233806016, 12.4608933253, 2.86647692525, 4.02345160249, 0.150301145165, 2.37810161368, 0.213309234153, 3.7321538088, 11.574574155, 0.211890169988, 4.25498090049, 1.76370719454, 1.92922116657, 4.53839867247, 1.06145421709, 5.68768223901, 0.630389850566, 6.93123229682) / 21</f>
        <v>3.2583317824879674</v>
      </c>
      <c r="E209" t="s">
        <v>8</v>
      </c>
      <c r="F209">
        <v>0</v>
      </c>
      <c r="G209">
        <v>3.8363900000000002</v>
      </c>
      <c r="H209" s="1">
        <f t="shared" si="3"/>
        <v>1.9181950000000001</v>
      </c>
    </row>
    <row r="210" spans="1:8" x14ac:dyDescent="0.25">
      <c r="A210" t="s">
        <v>269</v>
      </c>
      <c r="B210" t="s">
        <v>856</v>
      </c>
      <c r="C210" t="s">
        <v>270</v>
      </c>
      <c r="D210" s="1">
        <f>SUM(0.0450750914816, 4.47892350887, 1.05375552491, 0.310736913524, 7.8186110485, 0.0234390958977, 0.171491577151, 0.152653648529, 0.574065736085, 0.735335601612, 1.34036970992, 5.91102013243, 1.1318802866, 0.010807140761, 0.463391135439, 0.119677323081, 0.0807327775169, 0.233816384317, 0.0283974787813, 2.3246437019, 1.54359449884) / 21</f>
        <v>1.3596389674355478</v>
      </c>
      <c r="E210" t="s">
        <v>8</v>
      </c>
      <c r="F210">
        <v>0.25530700000000001</v>
      </c>
      <c r="G210">
        <v>0.204069</v>
      </c>
      <c r="H210" s="1">
        <f t="shared" si="3"/>
        <v>0.229688</v>
      </c>
    </row>
    <row r="211" spans="1:8" x14ac:dyDescent="0.25">
      <c r="A211" t="s">
        <v>269</v>
      </c>
      <c r="B211" t="s">
        <v>857</v>
      </c>
      <c r="C211" t="s">
        <v>271</v>
      </c>
      <c r="D211" s="1">
        <f>SUM(0.352492857723, 0.735718644424, 0.0214185202418, 0.510325070844, 4.4177829059, 0.486118305867, 0.293345829785, 4.91982308722, 0.87793388593, 0.443098366843, 0.00973495078446, 2.17205500072, 2.18293874186, 0.000619203218227, 0.0906476547304, 0.372168888986, 2.39181699501, 0.548802380402, 1.62630254955, 0.118481366869, 0.55252811423) / 21</f>
        <v>1.1011501581494234</v>
      </c>
      <c r="E211" t="s">
        <v>8</v>
      </c>
      <c r="F211">
        <v>0.25530700000000001</v>
      </c>
      <c r="G211">
        <v>0.204069</v>
      </c>
      <c r="H211" s="1">
        <f t="shared" si="3"/>
        <v>0.229688</v>
      </c>
    </row>
    <row r="212" spans="1:8" x14ac:dyDescent="0.25">
      <c r="A212" t="s">
        <v>269</v>
      </c>
      <c r="B212" t="s">
        <v>858</v>
      </c>
      <c r="C212" t="s">
        <v>272</v>
      </c>
      <c r="D212" s="1">
        <f>SUM(1.71929990794, 9.40384300662, 0.419342599522, 0.114234739147, 1.06183156863, 0.108318919307, 0.391745112799, 3.34783570241, 2.58876148209, 1.86852489706, 0.236138136833, 1.28785329454, 0.201672314295, 1.85873084904, 3.06833671708, 4.49740659234, 0.000925091013496, 1.75518856926, 2.92374030635, 1.16743446943, 0.686675792819) / 21</f>
        <v>1.8432304794535952</v>
      </c>
      <c r="E212" t="s">
        <v>8</v>
      </c>
      <c r="F212">
        <v>0.25530700000000001</v>
      </c>
      <c r="G212">
        <v>0.204069</v>
      </c>
      <c r="H212" s="1">
        <f t="shared" si="3"/>
        <v>0.229688</v>
      </c>
    </row>
    <row r="213" spans="1:8" x14ac:dyDescent="0.25">
      <c r="A213" t="s">
        <v>269</v>
      </c>
      <c r="B213" t="s">
        <v>859</v>
      </c>
      <c r="C213" t="s">
        <v>273</v>
      </c>
      <c r="D213" s="1">
        <f>SUM(0.227605302381, 0.501654110529, 0.294004722579, 0.136833811549, 1.90950081549, 0.052395297662, 0.423263883463, 0.227605302381, 0.501654110529, 0.294004722579, 0.136833811549, 1.90950081549, 0.052395297662, 0.423263883463, 1.64378114662, 2.1178969201, 0.0304540740073, 0.0825609236011, 0.60493696609, 0.00170775501614, 1.31158789717) / 21</f>
        <v>0.61349721761478759</v>
      </c>
      <c r="E213" t="s">
        <v>8</v>
      </c>
      <c r="F213">
        <v>0.25530700000000001</v>
      </c>
      <c r="G213">
        <v>0.204069</v>
      </c>
      <c r="H213" s="1">
        <f t="shared" si="3"/>
        <v>0.229688</v>
      </c>
    </row>
    <row r="214" spans="1:8" x14ac:dyDescent="0.25">
      <c r="A214" t="s">
        <v>274</v>
      </c>
      <c r="B214" t="s">
        <v>856</v>
      </c>
      <c r="C214" t="s">
        <v>275</v>
      </c>
      <c r="D214" s="1">
        <f>SUM(0.733219210119, 0.107071832952, 0.803474131906, 0.298571980326, 0.208833318373, 0.358581501986, 0.233258388503, 0.0402551077719, 0.0443843848283, 0.649491859068, 0.211568335716, 0.527912761959, 0.473553217648, 0.00442483937622, 0.948408583252, 2.8424344629, 1.28785363368, 0.00183850905624, 0.0673295804398, 0, 0.451496885708) / 21</f>
        <v>0.49018869169373619</v>
      </c>
      <c r="E214" t="s">
        <v>8</v>
      </c>
      <c r="F214">
        <v>1.13351</v>
      </c>
      <c r="G214">
        <v>1.2186999999999999</v>
      </c>
      <c r="H214" s="1">
        <f t="shared" si="3"/>
        <v>1.176105</v>
      </c>
    </row>
    <row r="215" spans="1:8" x14ac:dyDescent="0.25">
      <c r="A215" t="s">
        <v>274</v>
      </c>
      <c r="B215" t="s">
        <v>857</v>
      </c>
      <c r="C215" t="s">
        <v>276</v>
      </c>
      <c r="D215" s="1">
        <f>SUM(0.144532809285, 0.515850799486, 1.88915971634, 0.0970236686936, 24.0202726494, 0.147119347094, 3.70887883894, 0.0876041761951, 4.5797747319, 0.835702190557, 0.0042751249519, 8.4492380667, 0.993227837595, 0.776600673714, 3.02356293081, 23.8078815203, 0.219282396449, 9.1233610236, 74.144064798, 5.40140516924, 0.0167468014159) / 21</f>
        <v>7.7135983462222164</v>
      </c>
      <c r="E215" t="s">
        <v>8</v>
      </c>
      <c r="F215">
        <v>1.13351</v>
      </c>
      <c r="G215">
        <v>1.2186999999999999</v>
      </c>
      <c r="H215" s="1">
        <f t="shared" si="3"/>
        <v>1.176105</v>
      </c>
    </row>
    <row r="216" spans="1:8" x14ac:dyDescent="0.25">
      <c r="A216" t="s">
        <v>274</v>
      </c>
      <c r="B216" t="s">
        <v>858</v>
      </c>
      <c r="C216" t="s">
        <v>277</v>
      </c>
      <c r="D216" s="1">
        <f>SUM(3.65452229853, 0.0102527526944, 0.711241488971, 0.0311609563575, 1.64047230649, 0.488028003981, 0.0383788762085, 3.24383390767, 2.0309257961, 0.637801305879, 10.074353565, 1.39609757432, 0.337301722993, 8.33603456851, 2.07877908427, 9.59701522362, 1.8347568591, 0.0705141578975, 4.659128558, 1.51166582773, 1.21440107362) / 21</f>
        <v>2.5522221860924712</v>
      </c>
      <c r="E216" t="s">
        <v>8</v>
      </c>
      <c r="F216">
        <v>1.13351</v>
      </c>
      <c r="G216">
        <v>1.2186999999999999</v>
      </c>
      <c r="H216" s="1">
        <f t="shared" si="3"/>
        <v>1.176105</v>
      </c>
    </row>
    <row r="217" spans="1:8" x14ac:dyDescent="0.25">
      <c r="A217" t="s">
        <v>274</v>
      </c>
      <c r="B217" t="s">
        <v>859</v>
      </c>
      <c r="C217" t="s">
        <v>278</v>
      </c>
      <c r="D217" s="1">
        <f>SUM(0.020172193332, 1.19962441964, 0.933850642243, 0.320826164831, 0.715550463841, 0.380251171231, 0.00176206127819, 0.163539771217, 0.330128149474, 0.294032545916, 0.202970709222, 1.96859478117, 0.00107850810054, 3.80241071905, 0.59738134978, 1.22688562934, 0.0270347436578, 1.61723756347, 6.44487920133, 1.79269638333, 2.83766969154) / 21</f>
        <v>1.1846941363330252</v>
      </c>
      <c r="E217" t="s">
        <v>8</v>
      </c>
      <c r="F217">
        <v>1.13351</v>
      </c>
      <c r="G217">
        <v>1.2186999999999999</v>
      </c>
      <c r="H217" s="1">
        <f t="shared" si="3"/>
        <v>1.176105</v>
      </c>
    </row>
    <row r="218" spans="1:8" x14ac:dyDescent="0.25">
      <c r="A218" t="s">
        <v>279</v>
      </c>
      <c r="B218" t="s">
        <v>856</v>
      </c>
      <c r="C218" t="s">
        <v>280</v>
      </c>
      <c r="D218" s="1">
        <f>SUM(1.67464120579, 0.374775238757, 0.598574773826, 0.15379265082, 0.0127674763264, 0.0657962591068, 0.0730825984007, 1.03985631145, 0.0025624309245, 0.998368226985, 0.868758816574, 0.00285053293856, 1.65013616004, 1.31940616265, 0.169732525882, 0.0583606784054, 0.280280017817, 5.29182337789, 2.64942776376, 0.0562211069581, 2.90990263607) / 21</f>
        <v>0.96433890244625986</v>
      </c>
      <c r="E218" t="s">
        <v>29</v>
      </c>
      <c r="F218">
        <v>159.392</v>
      </c>
      <c r="G218">
        <v>119.917</v>
      </c>
      <c r="H218" s="1">
        <f t="shared" si="3"/>
        <v>139.65449999999998</v>
      </c>
    </row>
    <row r="219" spans="1:8" x14ac:dyDescent="0.25">
      <c r="A219" t="s">
        <v>279</v>
      </c>
      <c r="B219" t="s">
        <v>857</v>
      </c>
      <c r="C219" t="s">
        <v>281</v>
      </c>
      <c r="D219" s="1">
        <f>SUM(0.0000796301741759, 3.05368247772, 0.0480430582362, 66.3030140263, 58.7092387567, 0.0453632123102, 30.1354297539, 0.508947683067, 3.19061896365, 0.300314764522, 79.1143323176, 28.6474295756, 0.532775833517, 39.7252149504, 0.563987355322, 35.5680863941, 0.0420866711953, 77.3575728022, 66.3343660497, 1.22364684008, 15.7820177065) / 21</f>
        <v>24.151726134418759</v>
      </c>
      <c r="E219" t="s">
        <v>29</v>
      </c>
      <c r="F219">
        <v>159.392</v>
      </c>
      <c r="G219">
        <v>119.917</v>
      </c>
      <c r="H219" s="1">
        <f t="shared" si="3"/>
        <v>139.65449999999998</v>
      </c>
    </row>
    <row r="220" spans="1:8" x14ac:dyDescent="0.25">
      <c r="A220" t="s">
        <v>279</v>
      </c>
      <c r="B220" t="s">
        <v>858</v>
      </c>
      <c r="C220" t="s">
        <v>282</v>
      </c>
      <c r="D220" s="1">
        <f>SUM(13.934374949, 0.235221532345, 2.64327269533, 3.43121136673, 0.0150497287011, 7.26364744261, 1.02495108157, 1.39483264081, 0.761998719442, 1.05615483832, 0.5140509914, 2.19192558259, 2.3088787947, 0.644380451883, 0.00640661978889, 0.251139231198, 0.0289136523319, 0.998716997679, 0.543445403898, 0.205753728906, 0.133379321933) / 21</f>
        <v>1.885128846245995</v>
      </c>
      <c r="E220" t="s">
        <v>29</v>
      </c>
      <c r="F220">
        <v>159.392</v>
      </c>
      <c r="G220">
        <v>119.917</v>
      </c>
      <c r="H220" s="1">
        <f t="shared" si="3"/>
        <v>139.65449999999998</v>
      </c>
    </row>
    <row r="221" spans="1:8" x14ac:dyDescent="0.25">
      <c r="A221" t="s">
        <v>279</v>
      </c>
      <c r="B221" t="s">
        <v>859</v>
      </c>
      <c r="C221" t="s">
        <v>283</v>
      </c>
      <c r="D221" s="1">
        <f>SUM(0.317479787062, 2.3639095455, 0.0141505880285, 21.2090382654, 20.7381654427, 10.8860944689, 0.11742414608, 0.862721905983, 2.8306085051, 0.427932884177, 38.3940043925, 26.6373415166, 18.5303974955, 0.0283773141137, 0.00354901853525, 1.71826922814, 0.231763552418, 14.0051910552, 9.00326319006, 8.93357095184, 0.196821206105) / 21</f>
        <v>8.4500035457115441</v>
      </c>
      <c r="E221" t="s">
        <v>29</v>
      </c>
      <c r="F221">
        <v>159.392</v>
      </c>
      <c r="G221">
        <v>119.917</v>
      </c>
      <c r="H221" s="1">
        <f t="shared" si="3"/>
        <v>139.65449999999998</v>
      </c>
    </row>
    <row r="222" spans="1:8" x14ac:dyDescent="0.25">
      <c r="A222" t="s">
        <v>284</v>
      </c>
      <c r="B222" t="s">
        <v>856</v>
      </c>
      <c r="C222" t="s">
        <v>285</v>
      </c>
      <c r="D222" s="1">
        <f>SUM(10.8781725126, 0.658852853195, 2.38111082119, 3.63081124705, 47.1879926807, 2.81049125781, 0.0247969218728, 0.449403311612, 18.1340798988, 0.577610568514, 0.000661295999527, 0.899783653424, 0.905934395157, 0.190841472841, 0.0836384293023, 2.80196484725, 0.24851969684, 1.39745618094, 18.2486535326, 1.32881189308, 0.00248079003356) / 21</f>
        <v>5.3734318219433908</v>
      </c>
      <c r="E222" t="s">
        <v>8</v>
      </c>
      <c r="F222">
        <v>18.809799999999999</v>
      </c>
      <c r="G222">
        <v>19.287400000000002</v>
      </c>
      <c r="H222" s="1">
        <f t="shared" si="3"/>
        <v>19.0486</v>
      </c>
    </row>
    <row r="223" spans="1:8" x14ac:dyDescent="0.25">
      <c r="A223" t="s">
        <v>284</v>
      </c>
      <c r="B223" t="s">
        <v>857</v>
      </c>
      <c r="C223" t="s">
        <v>286</v>
      </c>
      <c r="D223" s="1">
        <f>SUM(0.537860255555, 7.9881770394, 0.295614596787, 3.73903230998, 25.7478155772, 0.525143462604, 10.1031043483, 5.99359662002, 0.288180347149, 0.448316861119, 0.0304465616818, 36.2659764788, 3.42197978521, 1.2261244831, 2.55143042489, 0.162694633736, 2.45413724562, 0.324263629262, 24.509079377, 2.3484731108, 0.336332954546) / 21</f>
        <v>6.1570371477504677</v>
      </c>
      <c r="E223" t="s">
        <v>8</v>
      </c>
      <c r="F223">
        <v>18.809799999999999</v>
      </c>
      <c r="G223">
        <v>19.287400000000002</v>
      </c>
      <c r="H223" s="1">
        <f t="shared" si="3"/>
        <v>19.0486</v>
      </c>
    </row>
    <row r="224" spans="1:8" x14ac:dyDescent="0.25">
      <c r="A224" t="s">
        <v>284</v>
      </c>
      <c r="B224" t="s">
        <v>858</v>
      </c>
      <c r="C224" t="s">
        <v>287</v>
      </c>
      <c r="D224" s="1">
        <f>SUM(0.155336662885, 0.0278253658305, 0.0193429909256, 0.0177213706736, 0.500559211961, 0.403277308614, 0.141434278342, 0.691198013488, 0.0473541595474, 1.34587782647, 0.0329906503006, 0.149760444704, 0.466534402005, 0.619036257075, 0.230957181005, 1.09774976984, 0.192900210764, 2.73559919157, 0.508059430971, 0.215296697781, 3.40937722445) / 21</f>
        <v>0.61943755472393813</v>
      </c>
      <c r="E224" t="s">
        <v>8</v>
      </c>
      <c r="F224">
        <v>18.809799999999999</v>
      </c>
      <c r="G224">
        <v>19.287400000000002</v>
      </c>
      <c r="H224" s="1">
        <f t="shared" si="3"/>
        <v>19.0486</v>
      </c>
    </row>
    <row r="225" spans="1:8" x14ac:dyDescent="0.25">
      <c r="A225" t="s">
        <v>284</v>
      </c>
      <c r="B225" t="s">
        <v>859</v>
      </c>
      <c r="C225" t="s">
        <v>288</v>
      </c>
      <c r="D225" s="1">
        <f>SUM(4.08412233525, 2.27815653487, 3.5106589045, 4.09695521909, 18.6078631715, 2.25267232159, 12.9391403232, 0.0502285491315, 0.0770566158335, 0.732457576032, 4.50330113616, 3.31076695232, 2.15887107308, 0.226652481688, 2.4866010945, 5.05299416389, 0.681698331059, 0.154259150406, 19.2961305869, 1.44059278095, 13.6101869044) / 21</f>
        <v>4.8357793431595235</v>
      </c>
      <c r="E225" t="s">
        <v>8</v>
      </c>
      <c r="F225">
        <v>18.809799999999999</v>
      </c>
      <c r="G225">
        <v>19.287400000000002</v>
      </c>
      <c r="H225" s="1">
        <f t="shared" si="3"/>
        <v>19.0486</v>
      </c>
    </row>
    <row r="226" spans="1:8" x14ac:dyDescent="0.25">
      <c r="A226" t="s">
        <v>289</v>
      </c>
      <c r="B226" t="s">
        <v>856</v>
      </c>
      <c r="C226" t="s">
        <v>290</v>
      </c>
      <c r="D226" s="1">
        <f>SUM(0.367167121601, 22.0439280947, 1.1780963105, 1.06456245162, 6.91307905437, 17.3341621909, 3.9204894774, 2.61311640174, 0.433321028068, 0.50407007835, 0.159805906106, 0.271123255203, 0.513380256002, 0.0545896589896, 3.55220341813, 1.07677331622, 1.35016023, 0.231199153392, 3.26284962074, 0.889755171604, 1.24488212521) / 21</f>
        <v>3.284700681945028</v>
      </c>
      <c r="E226" t="s">
        <v>8</v>
      </c>
      <c r="F226">
        <v>2.8227500000000001</v>
      </c>
      <c r="G226">
        <v>2.5744799999999999</v>
      </c>
      <c r="H226" s="1">
        <f t="shared" si="3"/>
        <v>2.6986150000000002</v>
      </c>
    </row>
    <row r="227" spans="1:8" x14ac:dyDescent="0.25">
      <c r="A227" t="s">
        <v>289</v>
      </c>
      <c r="B227" t="s">
        <v>857</v>
      </c>
      <c r="C227" t="s">
        <v>291</v>
      </c>
      <c r="D227" s="1">
        <f>SUM(0.114645287442, 7.24320633644, 0.0275234060655, 1.15049483498, 17.731154411, 1.08512654325, 6.34217786622, 0.00427846164016, 1.66281956288, 2.15854201005, 0.893383697094, 9.8587182347, 0.0161233459219, 0.00359937407373, 0.619015377747, 10.9423544465, 0.1287255839, 0.133965034053, 48.2099202911, 0.345230689127, 5.69966222306) / 21</f>
        <v>5.4462222389163948</v>
      </c>
      <c r="E227" t="s">
        <v>8</v>
      </c>
      <c r="F227">
        <v>2.8227500000000001</v>
      </c>
      <c r="G227">
        <v>2.5744799999999999</v>
      </c>
      <c r="H227" s="1">
        <f t="shared" si="3"/>
        <v>2.6986150000000002</v>
      </c>
    </row>
    <row r="228" spans="1:8" x14ac:dyDescent="0.25">
      <c r="A228" t="s">
        <v>289</v>
      </c>
      <c r="B228" t="s">
        <v>858</v>
      </c>
      <c r="C228" t="s">
        <v>292</v>
      </c>
      <c r="D228" s="1">
        <f>SUM(0.747254767631, 0.690230848197, 0.0397429561831, 3.32896194637, 17.7841137914, 4.10029744346, 0.0848665253073, 7.037741298, 0.0000132843570407, 0.341482294992, 2.50289860893, 0.0958689808018, 5.13787896997, 4.27200096482, 0.161076537607, 3.13495231667, 0.625968871635, 0.660171196684, 1.5245579621, 1.01982877005, 1.02230096968) / 21</f>
        <v>2.586295681183107</v>
      </c>
      <c r="E228" t="s">
        <v>8</v>
      </c>
      <c r="F228">
        <v>2.8227500000000001</v>
      </c>
      <c r="G228">
        <v>2.5744799999999999</v>
      </c>
      <c r="H228" s="1">
        <f t="shared" si="3"/>
        <v>2.6986150000000002</v>
      </c>
    </row>
    <row r="229" spans="1:8" x14ac:dyDescent="0.25">
      <c r="A229" t="s">
        <v>289</v>
      </c>
      <c r="B229" t="s">
        <v>859</v>
      </c>
      <c r="C229" t="s">
        <v>293</v>
      </c>
      <c r="D229" s="1">
        <f>SUM(0.0677110315849, 0.984875868383, 0.453679045709, 1.85359534626, 11.6544954746, 0.414210325468, 1.40926848215, 0.0737816486222, 2.19340075708, 0.069607026626, 14.226357333, 6.94745099026, 0.0848568580956, 0.00692568431009, 0.359857354176, 0.660584334675, 0.120930419588, 0.796551875982, 5.08329438467, 0.0595609312127, 2.67434660157) / 21</f>
        <v>2.3902543701915469</v>
      </c>
      <c r="E229" t="s">
        <v>8</v>
      </c>
      <c r="F229">
        <v>2.8227500000000001</v>
      </c>
      <c r="G229">
        <v>2.5744799999999999</v>
      </c>
      <c r="H229" s="1">
        <f t="shared" si="3"/>
        <v>2.6986150000000002</v>
      </c>
    </row>
    <row r="230" spans="1:8" x14ac:dyDescent="0.25">
      <c r="A230" t="s">
        <v>294</v>
      </c>
      <c r="B230" t="s">
        <v>856</v>
      </c>
      <c r="C230" t="s">
        <v>295</v>
      </c>
      <c r="D230" s="1">
        <f>SUM(1.54039090851, 6.43803317636, 0.0495094974471, 0.00344216697808, 0.222983675644, 2.93200212903, 1.3857676695, 0.000104410889857, 0.0517648918955, 0.000000251044793836, 1.36402237048, 0.442471063045, 1.35796823578, 0.37706640948, 0.936378152018, 0.677874501378, 0.00334918397091, 0.380754014325, 5.3276816987, 3.69164369628, 0.44854110379) / 21</f>
        <v>1.315797581264107</v>
      </c>
      <c r="E230" t="s">
        <v>8</v>
      </c>
      <c r="F230">
        <v>1.24575E-2</v>
      </c>
      <c r="G230">
        <v>0</v>
      </c>
      <c r="H230" s="1">
        <f t="shared" si="3"/>
        <v>6.2287499999999999E-3</v>
      </c>
    </row>
    <row r="231" spans="1:8" x14ac:dyDescent="0.25">
      <c r="A231" t="s">
        <v>294</v>
      </c>
      <c r="B231" t="s">
        <v>857</v>
      </c>
      <c r="C231" t="s">
        <v>296</v>
      </c>
      <c r="D231" s="1">
        <f>SUM(1.73905150699, 13.0426786913, 0.360586586255, 0.0543079047148, 55.0179042916, 3.90100688622, 5.87206423272, 0.0207077543495, 3.00967355041, 3.59357688059, 0.28069468225, 2.07978165571, 1.58697716933, 0.287008239053, 1.11206171624, 1.86462770394, 0.0681326474362, 1.08088834501, 31.350917571, 3.63637983233, 0.0411704132734) / 21</f>
        <v>6.1904856314629475</v>
      </c>
      <c r="E231" t="s">
        <v>8</v>
      </c>
      <c r="F231">
        <v>1.24575E-2</v>
      </c>
      <c r="G231">
        <v>0</v>
      </c>
      <c r="H231" s="1">
        <f t="shared" si="3"/>
        <v>6.2287499999999999E-3</v>
      </c>
    </row>
    <row r="232" spans="1:8" x14ac:dyDescent="0.25">
      <c r="A232" t="s">
        <v>294</v>
      </c>
      <c r="B232" t="s">
        <v>858</v>
      </c>
      <c r="C232" t="s">
        <v>297</v>
      </c>
      <c r="D232" s="1">
        <f>SUM(0.236624436574, 7.37828009607, 0.93746657764, 0.314774158115, 2.83426388969, 2.00392692853, 2.70474265728, 6.85178844247, 3.53139696314, 3.3224214342, 2.13597749601, 10.6042948147, 6.70431411908, 0.157200445039, 0.00632877443293, 1.3681692252, 0.0372965519031, 5.25344902309, 2.99012171851, 4.36556164312, 3.72297618373) / 21</f>
        <v>3.2124464561201918</v>
      </c>
      <c r="E232" t="s">
        <v>8</v>
      </c>
      <c r="F232">
        <v>1.24575E-2</v>
      </c>
      <c r="G232">
        <v>0</v>
      </c>
      <c r="H232" s="1">
        <f t="shared" si="3"/>
        <v>6.2287499999999999E-3</v>
      </c>
    </row>
    <row r="233" spans="1:8" x14ac:dyDescent="0.25">
      <c r="A233" t="s">
        <v>294</v>
      </c>
      <c r="B233" t="s">
        <v>859</v>
      </c>
      <c r="C233" t="s">
        <v>298</v>
      </c>
      <c r="D233" s="1">
        <f>SUM(0.00851318361578, 0.193170945616, 0.665956589806, 0.0800635068327, 8.35003790442, 0.235496872819, 1.97129092871, 1.25518017077, 1.54562081608, 0.194179157325, 0.739281044429, 4.34299994725, 1.49531602839, 1.79050453266, 0.0226893813611, 1.88178337764, 1.19573960985, 3.34887899974, 7.4883241132, 1.15779012082, 0.820329718761) / 21</f>
        <v>1.8468165214331234</v>
      </c>
      <c r="E233" t="s">
        <v>8</v>
      </c>
      <c r="F233">
        <v>1.24575E-2</v>
      </c>
      <c r="G233">
        <v>0</v>
      </c>
      <c r="H233" s="1">
        <f t="shared" si="3"/>
        <v>6.2287499999999999E-3</v>
      </c>
    </row>
    <row r="234" spans="1:8" x14ac:dyDescent="0.25">
      <c r="A234" t="s">
        <v>299</v>
      </c>
      <c r="B234" t="s">
        <v>856</v>
      </c>
      <c r="C234" t="s">
        <v>300</v>
      </c>
      <c r="D234" s="1">
        <f>SUM(5.93509906099, 0.000275190295629, 0.189964799042, 0.181889038409, 1.75218176902, 0.244879576584, 0.48051898652, 4.43938816028, 0.362440833958, 0.430160482936, 0.323865508149, 2.97616886707, 0.968645346708, 1.9162928827, 1.43707207419, 0.738236105437, 0.303426067863, 0.108576221765, 0.14081310103, 0.655034932497, 0.00515231882459) / 21</f>
        <v>1.1233372059175342</v>
      </c>
      <c r="E234" t="s">
        <v>8</v>
      </c>
      <c r="F234">
        <v>1.07422E-2</v>
      </c>
      <c r="G234">
        <v>7.4346899999999999E-3</v>
      </c>
      <c r="H234" s="1">
        <f t="shared" si="3"/>
        <v>9.0884450000000006E-3</v>
      </c>
    </row>
    <row r="235" spans="1:8" x14ac:dyDescent="0.25">
      <c r="A235" t="s">
        <v>299</v>
      </c>
      <c r="B235" t="s">
        <v>857</v>
      </c>
      <c r="C235" t="s">
        <v>301</v>
      </c>
      <c r="D235" s="1">
        <f>SUM(2.34266131476, 8.44393087834, 2.62408415465, 0.13733038882, 21.7506405165, 9.50778868801, 0.774770557141, 0.333209266931, 9.72589331097, 2.73865433911, 0.397867684169, 0.26270151962, 1.53065781399, 0.294361515173, 0.741895096479, 10.1934909338, 0.01121214681, 0.419253922057, 9.46524777609, 3.72098494814, 0.545569409663) / 21</f>
        <v>4.0934383895820465</v>
      </c>
      <c r="E235" t="s">
        <v>8</v>
      </c>
      <c r="F235">
        <v>1.07422E-2</v>
      </c>
      <c r="G235">
        <v>7.4346899999999999E-3</v>
      </c>
      <c r="H235" s="1">
        <f t="shared" si="3"/>
        <v>9.0884450000000006E-3</v>
      </c>
    </row>
    <row r="236" spans="1:8" x14ac:dyDescent="0.25">
      <c r="A236" t="s">
        <v>299</v>
      </c>
      <c r="B236" t="s">
        <v>858</v>
      </c>
      <c r="C236" t="s">
        <v>302</v>
      </c>
      <c r="D236" s="1">
        <f>SUM(1.25441646484, 5.25998348042, 0.164333451824, 0.0723263637964, 0.514468399541, 3.703067158, 0.00931829055041, 5.52464615585, 0.869403759153, 0.958319405269, 0.875107320354, 1.26477644963, 3.47620941913, 0.0784982189158, 0.20183491334, 0.516750839315, 0.482659659661, 0.467511301436, 4.97984131181, 0.136782935379, 1.13491249853) / 21</f>
        <v>1.521198466511648</v>
      </c>
      <c r="E236" t="s">
        <v>8</v>
      </c>
      <c r="F236">
        <v>1.07422E-2</v>
      </c>
      <c r="G236">
        <v>7.4346899999999999E-3</v>
      </c>
      <c r="H236" s="1">
        <f t="shared" si="3"/>
        <v>9.0884450000000006E-3</v>
      </c>
    </row>
    <row r="237" spans="1:8" x14ac:dyDescent="0.25">
      <c r="A237" t="s">
        <v>299</v>
      </c>
      <c r="B237" t="s">
        <v>859</v>
      </c>
      <c r="C237" t="s">
        <v>303</v>
      </c>
      <c r="D237" s="1">
        <f>SUM(1.03575586488, 3.76145448668, 0.0300065675218, 0.319411076488, 10.0267605211, 1.76816655287, 8.21391165714, 0.169392041003, 0.732130126495, 3.22882890329, 2.68463650032, 3.07254790095, 0.112002471984, 0.162410736064, 0.441232551674, 1.75694021111, 1.64499779688, 12.8659795752, 17.3663804528, 0.8711863773, 1.51717686116) / 21</f>
        <v>3.4181575825195147</v>
      </c>
      <c r="E237" t="s">
        <v>8</v>
      </c>
      <c r="F237">
        <v>1.07422E-2</v>
      </c>
      <c r="G237">
        <v>7.4346899999999999E-3</v>
      </c>
      <c r="H237" s="1">
        <f t="shared" si="3"/>
        <v>9.0884450000000006E-3</v>
      </c>
    </row>
    <row r="238" spans="1:8" x14ac:dyDescent="0.25">
      <c r="A238" t="s">
        <v>304</v>
      </c>
      <c r="B238" t="s">
        <v>856</v>
      </c>
      <c r="C238" t="s">
        <v>305</v>
      </c>
      <c r="D238" s="1">
        <f>SUM(2.51805550452, 0.401596491939, 0.931311465892, 0.137974103535, 1.3418363685, 0.640701860002, 0.0438829770167, 0.578544081861, 0.0101630456622, 0.00203621407365, 0.0625340968809, 0.300324301766, 0.12004564545, 0.002833510387, 6.77324661914, 5.84669443508, 0.596211352056, 3.42202061303, 0.0681178280702, 1.74631530587, 3.48788679546) / 21</f>
        <v>1.3824920293424594</v>
      </c>
      <c r="E238" t="s">
        <v>8</v>
      </c>
      <c r="F238">
        <v>15.203099999999999</v>
      </c>
      <c r="G238">
        <v>14.585100000000001</v>
      </c>
      <c r="H238" s="1">
        <f t="shared" si="3"/>
        <v>14.8941</v>
      </c>
    </row>
    <row r="239" spans="1:8" x14ac:dyDescent="0.25">
      <c r="A239" t="s">
        <v>304</v>
      </c>
      <c r="B239" t="s">
        <v>857</v>
      </c>
      <c r="C239" t="s">
        <v>306</v>
      </c>
      <c r="D239" s="1">
        <f>SUM(3.02908737593, 7.32292992174, 0.351150981071, 1.27428695942, 0.428152628679, 0.377825131342, 2.49611052402, 1.08667219076, 1.90131411465, 0.0657449326654, 2.49664339157, 0.599483903115, 2.46267182098, 0.150608271508, 0.892280043791, 0.0118379975665, 0.127886223759, 2.09647154351, 1.98562719242, 1.99999013265, 0.931553637948) / 21</f>
        <v>1.5280156628140429</v>
      </c>
      <c r="E239" t="s">
        <v>8</v>
      </c>
      <c r="F239">
        <v>15.203099999999999</v>
      </c>
      <c r="G239">
        <v>14.585100000000001</v>
      </c>
      <c r="H239" s="1">
        <f t="shared" si="3"/>
        <v>14.8941</v>
      </c>
    </row>
    <row r="240" spans="1:8" x14ac:dyDescent="0.25">
      <c r="A240" t="s">
        <v>304</v>
      </c>
      <c r="B240" t="s">
        <v>858</v>
      </c>
      <c r="C240" t="s">
        <v>307</v>
      </c>
      <c r="D240" s="1">
        <f>SUM(0.150835711688, 0.233589471128, 0.329479452294, 0.902273801306, 0.882684000947, 2.45305999984, 0.715355278301, 0.00460812629975, 0.416325416095, 0.0722645678154, 1.45471787618, 0.064451010708, 0.243794668273, 0.500703081297, 1.56490031513, 0.156108845775, 4.41144054833, 0.325866831533, 2.09818023561, 8.29228972143, 0.000108962550166) / 21</f>
        <v>1.2034779963109674</v>
      </c>
      <c r="E240" t="s">
        <v>8</v>
      </c>
      <c r="F240">
        <v>15.203099999999999</v>
      </c>
      <c r="G240">
        <v>14.585100000000001</v>
      </c>
      <c r="H240" s="1">
        <f t="shared" si="3"/>
        <v>14.8941</v>
      </c>
    </row>
    <row r="241" spans="1:8" x14ac:dyDescent="0.25">
      <c r="A241" t="s">
        <v>304</v>
      </c>
      <c r="B241" t="s">
        <v>859</v>
      </c>
      <c r="C241" t="s">
        <v>308</v>
      </c>
      <c r="D241" s="1">
        <f>SUM(0.0372322406282, 0.394483493428, 0.0157916146573, 0.44459547775, 0.324326211582, 8.90429761997, 2.85684228484, 1.45337079234, 1.37774602436, 4.30434196241, 16.6559249356, 0.480435348254, 3.13815921186, 6.4834921798, 1.36553213355, 0.120036791826, 0.0221958139844, 0.123878702282, 0.0859264304593, 1.53828772907, 0.162128459273) / 21</f>
        <v>2.3947154979963909</v>
      </c>
      <c r="E241" t="s">
        <v>8</v>
      </c>
      <c r="F241">
        <v>15.203099999999999</v>
      </c>
      <c r="G241">
        <v>14.585100000000001</v>
      </c>
      <c r="H241" s="1">
        <f t="shared" si="3"/>
        <v>14.8941</v>
      </c>
    </row>
    <row r="242" spans="1:8" x14ac:dyDescent="0.25">
      <c r="A242" t="s">
        <v>309</v>
      </c>
      <c r="B242" t="s">
        <v>856</v>
      </c>
      <c r="C242" t="s">
        <v>310</v>
      </c>
      <c r="D242" s="1">
        <f>SUM(13.0579164817, 2.09178897954, 0.208700026395, 8.00797206549, 38.3313034835, 5.19329888127, 2.1046612585, 0.0121693894666, 3.054684761, 0.823799846052, 0.672472718005, 0.109315689481, 0.397778904006, 0.947736311181, 0.142735020033, 0.312927215091, 0.0480380299857, 1.86373330244, 7.4543944499, 0.0267100492736, 0.248590770106) / 21</f>
        <v>4.0528917920198051</v>
      </c>
      <c r="E242" t="s">
        <v>8</v>
      </c>
      <c r="F242">
        <v>6.4764799999999996</v>
      </c>
      <c r="G242">
        <v>5.6703000000000001</v>
      </c>
      <c r="H242" s="1">
        <f t="shared" si="3"/>
        <v>6.0733899999999998</v>
      </c>
    </row>
    <row r="243" spans="1:8" x14ac:dyDescent="0.25">
      <c r="A243" t="s">
        <v>309</v>
      </c>
      <c r="B243" t="s">
        <v>857</v>
      </c>
      <c r="C243" t="s">
        <v>311</v>
      </c>
      <c r="D243" s="1">
        <f>SUM(1.10294914869, 4.50676856954, 0.603543902616, 0.0311849201254, 35.3096776275, 2.7576905331, 0.995203542103, 0.752051718793, 1.72363483835, 1.31042170407, 0.284194896887, 17.298472364, 3.86969951356, 0.153578899406, 2.34936157691, 10.9989483352, 0.00172484417892, 0.00107995917792, 19.3558027764, 0.569592405009, 2.4426928808) / 21</f>
        <v>5.0675369026864878</v>
      </c>
      <c r="E243" t="s">
        <v>8</v>
      </c>
      <c r="F243">
        <v>6.4764799999999996</v>
      </c>
      <c r="G243">
        <v>5.6703000000000001</v>
      </c>
      <c r="H243" s="1">
        <f t="shared" si="3"/>
        <v>6.0733899999999998</v>
      </c>
    </row>
    <row r="244" spans="1:8" x14ac:dyDescent="0.25">
      <c r="A244" t="s">
        <v>309</v>
      </c>
      <c r="B244" t="s">
        <v>858</v>
      </c>
      <c r="C244" t="s">
        <v>312</v>
      </c>
      <c r="D244" s="1">
        <f>SUM(1.54552093153, 0.000191675408736, 4.40851324878, 0.18349504097, 0.324761360101, 0.0731501397835, 1.36280597742, 0.125033279436, 0.0085151413775, 0.21888936118, 1.11283010637, 3.65073078831, 0.0302774823343, 1.97644973512, 0.036098769769, 0.19556508155, 0.330570142148, 0.4617587664, 1.61099442873, 3.33347529764, 0.792250217816) / 21</f>
        <v>1.0372322367701923</v>
      </c>
      <c r="E244" t="s">
        <v>8</v>
      </c>
      <c r="F244">
        <v>6.4764799999999996</v>
      </c>
      <c r="G244">
        <v>5.6703000000000001</v>
      </c>
      <c r="H244" s="1">
        <f t="shared" si="3"/>
        <v>6.0733899999999998</v>
      </c>
    </row>
    <row r="245" spans="1:8" x14ac:dyDescent="0.25">
      <c r="A245" t="s">
        <v>309</v>
      </c>
      <c r="B245" t="s">
        <v>859</v>
      </c>
      <c r="C245" t="s">
        <v>313</v>
      </c>
      <c r="D245" s="1">
        <f>SUM(25.3639535, 18.8216234168, 6.14521071521, 5.41626615494, 26.7772415705, 6.62724597669, 34.0805858846, 1.82938107839, 5.34552462495, 0.611249177791, 0.862992029259, 38.6458027243, 4.70032838606, 17.7691755329, 1.78573559481, 3.41343130265, 0.86267677515, 12.2538964636, 20.571883168, 2.69019171686, 1.28103382384) / 21</f>
        <v>11.231210934157142</v>
      </c>
      <c r="E245" t="s">
        <v>8</v>
      </c>
      <c r="F245">
        <v>6.4764799999999996</v>
      </c>
      <c r="G245">
        <v>5.6703000000000001</v>
      </c>
      <c r="H245" s="1">
        <f t="shared" si="3"/>
        <v>6.0733899999999998</v>
      </c>
    </row>
    <row r="246" spans="1:8" x14ac:dyDescent="0.25">
      <c r="A246" t="s">
        <v>314</v>
      </c>
      <c r="B246" t="s">
        <v>856</v>
      </c>
      <c r="C246" t="s">
        <v>315</v>
      </c>
      <c r="D246" s="1">
        <f>SUM(0.272353096509, 0.265549595449, 0.118655160001, 2.58893110254, 0.701243264359, 0.824569477252, 1.84973304298, 0.104094619026, 0.681237094065, 0.881754570188, 6.16184607168, 1.05157549723, 1.72371819089, 4.67390091096, 1.73683844137, 0.133355254876, 2.38360022072, 0.00981302269787, 1.06511840726, 0.18961504107, 0.705047507812) / 21</f>
        <v>1.3391690280445179</v>
      </c>
      <c r="E246" t="s">
        <v>8</v>
      </c>
      <c r="F246">
        <v>198.90299999999999</v>
      </c>
      <c r="G246">
        <v>171.126</v>
      </c>
      <c r="H246" s="1">
        <f t="shared" si="3"/>
        <v>185.0145</v>
      </c>
    </row>
    <row r="247" spans="1:8" x14ac:dyDescent="0.25">
      <c r="A247" t="s">
        <v>314</v>
      </c>
      <c r="B247" t="s">
        <v>857</v>
      </c>
      <c r="C247" t="s">
        <v>316</v>
      </c>
      <c r="D247" s="1">
        <f>SUM(3.3939756644, 2.58973643246, 0.582822918557, 2.27048499275, 33.0120530246, 10.8626972194, 3.79856511028, 0.0127723367182, 2.7560765332, 0.0121908826238, 6.79731299211, 55.6865100026, 1.33686897095, 19.8024465101, 0.143524505418, 1.15463693842, 2.70922484791, 0.0913769091557, 35.2062418244, 3.86191574909, 10.9042309098) / 21</f>
        <v>9.3802697749972701</v>
      </c>
      <c r="E247" t="s">
        <v>8</v>
      </c>
      <c r="F247">
        <v>198.90299999999999</v>
      </c>
      <c r="G247">
        <v>171.126</v>
      </c>
      <c r="H247" s="1">
        <f t="shared" si="3"/>
        <v>185.0145</v>
      </c>
    </row>
    <row r="248" spans="1:8" x14ac:dyDescent="0.25">
      <c r="A248" t="s">
        <v>314</v>
      </c>
      <c r="B248" t="s">
        <v>858</v>
      </c>
      <c r="C248" t="s">
        <v>317</v>
      </c>
      <c r="D248" s="1">
        <f>SUM(5.84126341045, 0.00692565139606, 0.0926624788474, 4.24552046388, 1.25155654182, 5.76001866822, 5.92220690289, 2.55940508412, 2.6100550886, 0.598356775432, 0.297491577469, 14.0992304163, 2.18095413743, 5.29467536143, 0.770888936541, 0.0138068043775, 0.155897039338, 1.31701516654, 0.682149744082, 0.226517997566, 1.63233355354) / 21</f>
        <v>2.6456634190604267</v>
      </c>
      <c r="E248" t="s">
        <v>8</v>
      </c>
      <c r="F248">
        <v>198.90299999999999</v>
      </c>
      <c r="G248">
        <v>171.126</v>
      </c>
      <c r="H248" s="1">
        <f t="shared" si="3"/>
        <v>185.0145</v>
      </c>
    </row>
    <row r="249" spans="1:8" x14ac:dyDescent="0.25">
      <c r="A249" t="s">
        <v>314</v>
      </c>
      <c r="B249" t="s">
        <v>859</v>
      </c>
      <c r="C249" t="s">
        <v>318</v>
      </c>
      <c r="D249" s="1">
        <f>SUM(4.04716214215, 3.95359296589, 0.00727606260488, 1.25502457181, 26.87594151, 2.28115182942, 16.4716940569, 0.717969918024, 9.11569941657, 1.14636302649, 0.288157185629, 15.6293699752, 0.133787705173, 9.12742238579, 0.0441701033292, 1.94786512747, 0.284876129932, 2.49625588886, 10.2857006121, 0.206397470511, 15.127104505) / 21</f>
        <v>5.7829991708977655</v>
      </c>
      <c r="E249" t="s">
        <v>8</v>
      </c>
      <c r="F249">
        <v>198.90299999999999</v>
      </c>
      <c r="G249">
        <v>171.126</v>
      </c>
      <c r="H249" s="1">
        <f t="shared" si="3"/>
        <v>185.0145</v>
      </c>
    </row>
    <row r="250" spans="1:8" x14ac:dyDescent="0.25">
      <c r="A250" t="s">
        <v>319</v>
      </c>
      <c r="B250" t="s">
        <v>856</v>
      </c>
      <c r="C250" t="s">
        <v>320</v>
      </c>
      <c r="D250" s="1">
        <f>SUM(0.740051755332, 0.908183051035, 13.0696704064, 5.03210066276, 10.5548067423, 57.1635582311, 1.3436131007, 0.00327432550881, 1.88804453979, 6.01529056094, 1.2810882753, 7.79078688253, 23.4874605698, 3.06242133345, 0.705350280938, 0.826930923261, 22.4208294862, 0.109512723918, 62.4563218612, 31.9449411162, 14.5129141293) / 21</f>
        <v>12.634150045617275</v>
      </c>
      <c r="E250" t="s">
        <v>29</v>
      </c>
      <c r="F250">
        <v>34.565800000000003</v>
      </c>
      <c r="G250">
        <v>26.346800000000002</v>
      </c>
      <c r="H250" s="1">
        <f t="shared" si="3"/>
        <v>30.456300000000002</v>
      </c>
    </row>
    <row r="251" spans="1:8" x14ac:dyDescent="0.25">
      <c r="A251" t="s">
        <v>319</v>
      </c>
      <c r="B251" t="s">
        <v>857</v>
      </c>
      <c r="C251" t="s">
        <v>321</v>
      </c>
      <c r="D251" s="1">
        <f>SUM(16.7625291364, 11.5414693196, 25.1615140963, 6.07684676869, 112.749681918, 41.0811851844, 21.3265526321, 13.6337565734, 27.0207858299, 5.51627818962, 6.13035259277, 32.1680372082, 16.2163149388, 8.46544658673, 19.637407444, 7.44888554455, 56.7800332058, 0.446814092983, 182.507984829, 17.7072380696, 45.7838530125) / 21</f>
        <v>32.102998436825864</v>
      </c>
      <c r="E251" t="s">
        <v>29</v>
      </c>
      <c r="F251">
        <v>34.565800000000003</v>
      </c>
      <c r="G251">
        <v>26.346800000000002</v>
      </c>
      <c r="H251" s="1">
        <f t="shared" si="3"/>
        <v>30.456300000000002</v>
      </c>
    </row>
    <row r="252" spans="1:8" x14ac:dyDescent="0.25">
      <c r="A252" t="s">
        <v>319</v>
      </c>
      <c r="B252" t="s">
        <v>858</v>
      </c>
      <c r="C252" t="s">
        <v>322</v>
      </c>
      <c r="D252" s="1">
        <f>SUM(25.7863089833, 0.214143026267, 99.185502569, 1.30173106065, 208.393677256, 35.6781162754, 64.1062252101, 28.9951330645, 0.0353542708773, 43.1066174051, 0.0568533481429, 63.7232844496, 45.1997045316, 42.6299572675, 35.2044727742, 0.634953555857, 91.9995189998, 4.25263258088, 370.663298622, 18.6666228804, 76.6369547984) / 21</f>
        <v>59.831955377598767</v>
      </c>
      <c r="E252" t="s">
        <v>29</v>
      </c>
      <c r="F252">
        <v>34.565800000000003</v>
      </c>
      <c r="G252">
        <v>26.346800000000002</v>
      </c>
      <c r="H252" s="1">
        <f t="shared" si="3"/>
        <v>30.456300000000002</v>
      </c>
    </row>
    <row r="253" spans="1:8" x14ac:dyDescent="0.25">
      <c r="A253" t="s">
        <v>319</v>
      </c>
      <c r="B253" t="s">
        <v>859</v>
      </c>
      <c r="C253" t="s">
        <v>323</v>
      </c>
      <c r="D253" s="1">
        <f>SUM(23.2777857068, 1.97026121283, 38.1395072404, 3.76501670227, 17.6960540947, 55.267641726, 51.3733905966, 26.8394710441, 1.39059749832, 9.97688641634, 9.02242627024, 34.6349902383, 100.639466757, 67.1627017502, 32.2637310098, 1.17035863061, 109.823198712, 8.22006945689, 130.125934314, 121.026584261, 81.2539316404) / 21</f>
        <v>44.049524060895237</v>
      </c>
      <c r="E253" t="s">
        <v>29</v>
      </c>
      <c r="F253">
        <v>34.565800000000003</v>
      </c>
      <c r="G253">
        <v>26.346800000000002</v>
      </c>
      <c r="H253" s="1">
        <f t="shared" si="3"/>
        <v>30.456300000000002</v>
      </c>
    </row>
    <row r="254" spans="1:8" x14ac:dyDescent="0.25">
      <c r="A254" t="s">
        <v>324</v>
      </c>
      <c r="B254" t="s">
        <v>856</v>
      </c>
      <c r="C254" t="s">
        <v>325</v>
      </c>
      <c r="D254" s="1">
        <f>SUM(3.70447525061, 0.165294282245, 0.277117704623, 1.58511061686, 1.14564057355, 3.25691227255, 4.05176146985, 2.75370775316, 3.32692685749, 0.290113638897, 11.5822743165, 0.291639049605, 2.53506998386, 14.6358505325, 1.99884439418, 0.314682199126, 0.51419213643, 0.326644328725, 0.0543713350767, 1.88462991503, 0.310667714603) / 21</f>
        <v>2.619329825022414</v>
      </c>
      <c r="E254" t="s">
        <v>8</v>
      </c>
      <c r="F254">
        <v>29.655999999999999</v>
      </c>
      <c r="G254">
        <v>26.710999999999999</v>
      </c>
      <c r="H254" s="1">
        <f t="shared" si="3"/>
        <v>28.183499999999999</v>
      </c>
    </row>
    <row r="255" spans="1:8" x14ac:dyDescent="0.25">
      <c r="A255" t="s">
        <v>324</v>
      </c>
      <c r="B255" t="s">
        <v>857</v>
      </c>
      <c r="C255" t="s">
        <v>326</v>
      </c>
      <c r="D255" s="1">
        <f>SUM(0.624179898288, 0.363657367635, 0.00381169451132, 0.424504240255, 32.1612625225, 2.8894109735, 2.70961441461, 1.25839183512, 0.0908126586602, 0.0599595002797, 0.36288844358, 0.116436569941, 7.45073622192, 0.0983529800569, 0.903281721231, 1.20016149872, 2.32287035972, 0.0296155857099, 2.11376565433, 0.138844467105, 0.103668999619) / 21</f>
        <v>2.6393441717758108</v>
      </c>
      <c r="E255" t="s">
        <v>8</v>
      </c>
      <c r="F255">
        <v>29.655999999999999</v>
      </c>
      <c r="G255">
        <v>26.710999999999999</v>
      </c>
      <c r="H255" s="1">
        <f t="shared" si="3"/>
        <v>28.183499999999999</v>
      </c>
    </row>
    <row r="256" spans="1:8" x14ac:dyDescent="0.25">
      <c r="A256" t="s">
        <v>324</v>
      </c>
      <c r="B256" t="s">
        <v>858</v>
      </c>
      <c r="C256" t="s">
        <v>327</v>
      </c>
      <c r="D256" s="1">
        <f>SUM(2.95696547832, 0.0387505084214, 0.072093996663, 4.32252476122, 0.265034210964, 0.194210042317, 2.26177974196, 2.03942101377, 0.0255126307726, 0.341482294992, 2.31536463399, 0.105464270114, 5.8789774994, 0.247770462062, 2.43293477671, 5.12114270551, 0.088092896861, 4.1016877864, 0.0114162857178, 0.587174814468, 3.7093525298) / 21</f>
        <v>1.7674834924015619</v>
      </c>
      <c r="E256" t="s">
        <v>8</v>
      </c>
      <c r="F256">
        <v>29.655999999999999</v>
      </c>
      <c r="G256">
        <v>26.710999999999999</v>
      </c>
      <c r="H256" s="1">
        <f t="shared" si="3"/>
        <v>28.183499999999999</v>
      </c>
    </row>
    <row r="257" spans="1:8" x14ac:dyDescent="0.25">
      <c r="A257" t="s">
        <v>324</v>
      </c>
      <c r="B257" t="s">
        <v>859</v>
      </c>
      <c r="C257" t="s">
        <v>328</v>
      </c>
      <c r="D257" s="1">
        <f>SUM(2.86605392096, 0.168337296787, 4.1599576572, 0.453137508408, 2.14860602572, 0.525498658146, 2.24248735939, 0.498763944577, 0.00502217416277, 1.19182948203, 1.22470436063, 0.0654550030656, 0.257316187393, 0.115107709897, 0.583079043944, 0.0895351776609, 0.00631208308849, 0.876550018535, 0.117597129946, 3.58164247086, 1.40161233459) / 21</f>
        <v>1.0751716927138455</v>
      </c>
      <c r="E257" t="s">
        <v>8</v>
      </c>
      <c r="F257">
        <v>29.655999999999999</v>
      </c>
      <c r="G257">
        <v>26.710999999999999</v>
      </c>
      <c r="H257" s="1">
        <f t="shared" si="3"/>
        <v>28.183499999999999</v>
      </c>
    </row>
    <row r="258" spans="1:8" x14ac:dyDescent="0.25">
      <c r="A258" t="s">
        <v>329</v>
      </c>
      <c r="B258" t="s">
        <v>856</v>
      </c>
      <c r="C258" t="s">
        <v>330</v>
      </c>
      <c r="D258" s="1">
        <f>SUM(33.7841863621, 29.1437224357, 402.658776793, 0.0133968380579, 93.5261322719, 280.257523241, 102.757370962, 32.4857485478, 75.4316848316, 635.343817449, 3.52547884188, 115.700001986, 189.061128107, 89.7412245633, 27.7569418078, 14.8317900804, 172.26142024, 0.00100999219449, 141.225399765, 104.060990069, 77.2271104598) / 21</f>
        <v>124.79975503069203</v>
      </c>
      <c r="E258" t="s">
        <v>29</v>
      </c>
      <c r="F258">
        <v>19.241399999999999</v>
      </c>
      <c r="G258">
        <v>13.6023</v>
      </c>
      <c r="H258" s="1">
        <f t="shared" ref="H258:H321" si="4">IF(AND(F258="-",G258="-"),"-",AVERAGE(F258:G258))</f>
        <v>16.421849999999999</v>
      </c>
    </row>
    <row r="259" spans="1:8" x14ac:dyDescent="0.25">
      <c r="A259" t="s">
        <v>329</v>
      </c>
      <c r="B259" t="s">
        <v>857</v>
      </c>
      <c r="C259" t="s">
        <v>331</v>
      </c>
      <c r="D259" s="1">
        <f>SUM(2.64915654044, 1.09164423315, 0.598508843642, 12.2321257452, 30.3391724891, 8.82908840495, 4.28217688232, 0.0431295674155, 9.23163773746, 2.24941812766, 2.6406108082, 8.5556970069, 0.566523041192, 0.00593568072123, 0.317684693613, 12.1024320845, 1.11682243569, 1.55698592449, 8.78474877846, 1.20573053362, 0.141606229287) / 21</f>
        <v>5.1686112280005103</v>
      </c>
      <c r="E259" t="s">
        <v>29</v>
      </c>
      <c r="F259">
        <v>19.241399999999999</v>
      </c>
      <c r="G259">
        <v>13.6023</v>
      </c>
      <c r="H259" s="1">
        <f t="shared" si="4"/>
        <v>16.421849999999999</v>
      </c>
    </row>
    <row r="260" spans="1:8" x14ac:dyDescent="0.25">
      <c r="A260" t="s">
        <v>329</v>
      </c>
      <c r="B260" t="s">
        <v>858</v>
      </c>
      <c r="C260" t="s">
        <v>332</v>
      </c>
      <c r="D260" s="1">
        <f>SUM(2.48711491954, 1.10179653759, 0.162974431653, 6.13011364717, 6.93939836433, 5.53975004565, 1.77308494597, 5.69174883348, 2.80450341997, 0.516080508689, 7.00264395747, 1.31734353077, 0.372077558168, 1.32941680498, 2.172605702, 1.00053568988, 0.13444468785, 3.03293187842, 0.597288066885, 8.35625307051, 2.16980492539) / 21</f>
        <v>2.8872338822078567</v>
      </c>
      <c r="E260" t="s">
        <v>29</v>
      </c>
      <c r="F260">
        <v>19.241399999999999</v>
      </c>
      <c r="G260">
        <v>13.6023</v>
      </c>
      <c r="H260" s="1">
        <f t="shared" si="4"/>
        <v>16.421849999999999</v>
      </c>
    </row>
    <row r="261" spans="1:8" x14ac:dyDescent="0.25">
      <c r="A261" t="s">
        <v>329</v>
      </c>
      <c r="B261" t="s">
        <v>859</v>
      </c>
      <c r="C261" t="s">
        <v>333</v>
      </c>
      <c r="D261" s="1">
        <f>SUM(5.60789920425, 2.37049422919, 4.14487225501, 0.629125367979, 3.26411061158, 0.155699613893, 0.340600969649, 0.0000526632997299, 3.01110929705, 2.48170897413, 3.601238682, 4.42561588139, 0.0964774536645, 0.38251221164, 1.35566754678, 2.98665376322, 0.155054759489, 5.15386287364, 4.37971882265, 0.0873591561238, 0.881993698307) / 21</f>
        <v>2.1672299064254781</v>
      </c>
      <c r="E261" t="s">
        <v>29</v>
      </c>
      <c r="F261">
        <v>19.241399999999999</v>
      </c>
      <c r="G261">
        <v>13.6023</v>
      </c>
      <c r="H261" s="1">
        <f t="shared" si="4"/>
        <v>16.421849999999999</v>
      </c>
    </row>
    <row r="262" spans="1:8" x14ac:dyDescent="0.25">
      <c r="A262" t="s">
        <v>334</v>
      </c>
      <c r="B262" t="s">
        <v>856</v>
      </c>
      <c r="C262" t="s">
        <v>335</v>
      </c>
      <c r="D262" s="1">
        <f>SUM(0.0546523391751, 0.345389434474, 28.7412823184, 1.62218337903, 5.02504229085, 0.764992077108, 0.3337424587, 0.759798820374, 0.0315786441787, 0.226563692097, 0.0827726405865, 0.0486728304548, 0.346652245511, 0.380194976954, 0.123118823304, 2.55414030852, 0.312366588772, 0.0662523601818, 0.119534011667, 0.029570502123, 0.611648356496) / 21</f>
        <v>2.0276261475693764</v>
      </c>
      <c r="E262" t="s">
        <v>8</v>
      </c>
      <c r="F262">
        <v>7.16967</v>
      </c>
      <c r="G262">
        <v>9.9038500000000003</v>
      </c>
      <c r="H262" s="1">
        <f t="shared" si="4"/>
        <v>8.536760000000001</v>
      </c>
    </row>
    <row r="263" spans="1:8" x14ac:dyDescent="0.25">
      <c r="A263" t="s">
        <v>334</v>
      </c>
      <c r="B263" t="s">
        <v>857</v>
      </c>
      <c r="C263" t="s">
        <v>336</v>
      </c>
      <c r="D263" s="1">
        <f>SUM(1.35814905951, 0.109601291949, 0.107505477952, 0.014066006814, 16.3875297905, 0.319040494538, 1.19846607918, 0.256873141417, 0.467555216429, 2.33421059404, 0.0479741500499, 0.675374666783, 3.3543826984, 0.310834445589, 0.781227188623, 0.581605361593, 0.247975482536, 0.964547153765, 0.403463438981, 5.93709535848, 1.10365606375) / 21</f>
        <v>1.7600539600418525</v>
      </c>
      <c r="E263" t="s">
        <v>8</v>
      </c>
      <c r="F263">
        <v>7.16967</v>
      </c>
      <c r="G263">
        <v>9.9038500000000003</v>
      </c>
      <c r="H263" s="1">
        <f t="shared" si="4"/>
        <v>8.536760000000001</v>
      </c>
    </row>
    <row r="264" spans="1:8" x14ac:dyDescent="0.25">
      <c r="A264" t="s">
        <v>334</v>
      </c>
      <c r="B264" t="s">
        <v>858</v>
      </c>
      <c r="C264" t="s">
        <v>337</v>
      </c>
      <c r="D264" s="1">
        <f>SUM(0.334665461357, 0.0159839060279, 0.447410439015, 0.0948441536052, 0.636237033448, 1.41901520851, 0.0564564692148, 0.302135293836, 2.57804420325, 0.0276301520942, 0.399649494667, 1.0932832987, 3.40141121437, 0.495317271365, 0.271289493667, 0.749077546366, 5.68621638225, 0.00118872510317, 0.12336755841, 6.79175813448, 1.28716666294) / 21</f>
        <v>1.24819752869887</v>
      </c>
      <c r="E264" t="s">
        <v>8</v>
      </c>
      <c r="F264">
        <v>7.16967</v>
      </c>
      <c r="G264">
        <v>9.9038500000000003</v>
      </c>
      <c r="H264" s="1">
        <f t="shared" si="4"/>
        <v>8.536760000000001</v>
      </c>
    </row>
    <row r="265" spans="1:8" x14ac:dyDescent="0.25">
      <c r="A265" t="s">
        <v>334</v>
      </c>
      <c r="B265" t="s">
        <v>859</v>
      </c>
      <c r="C265" t="s">
        <v>338</v>
      </c>
      <c r="D265" s="1">
        <f>SUM(0.00000251217208879, 0.0436763599331, 1.6133335328, 1.55570412496, 0.196712653738, 0.0509217538159, 2.63701930162, 0.00000251217208879, 0.0436763599331, 1.6133335328, 1.55570412496, 0.196712653738, 0.0509217538159, 2.63701930162, 0.65968081854, 2.1178969201, 0.132285973662, 0.734021233726, 5.17504352864, 582.428291711, 8.56755158237) / 21</f>
        <v>29.143310106957919</v>
      </c>
      <c r="E265" t="s">
        <v>8</v>
      </c>
      <c r="F265">
        <v>7.16967</v>
      </c>
      <c r="G265">
        <v>9.9038500000000003</v>
      </c>
      <c r="H265" s="1">
        <f t="shared" si="4"/>
        <v>8.536760000000001</v>
      </c>
    </row>
    <row r="266" spans="1:8" x14ac:dyDescent="0.25">
      <c r="A266" t="s">
        <v>339</v>
      </c>
      <c r="B266" t="s">
        <v>856</v>
      </c>
      <c r="C266" t="s">
        <v>340</v>
      </c>
      <c r="D266" s="1">
        <f>SUM(4.88401031358, 5.3108026135, 12.1924666406, 4.66218184065, 45.3789963853, 1.61117984993, 1.83622256686, 0.398799650639, 13.3159085225, 22.9415337374, 6.63699125378, 68.468587953, 0.247858172759, 2.27877552955, 2.58583324318, 51.6408345495, 15.0067013454, 5.24957595507, 163.708327013, 0.221720379517, 4.55301916765) / 21</f>
        <v>20.62525365158881</v>
      </c>
      <c r="E266" t="s">
        <v>29</v>
      </c>
      <c r="F266">
        <v>15.0791</v>
      </c>
      <c r="G266">
        <v>22.9849</v>
      </c>
      <c r="H266" s="1">
        <f t="shared" si="4"/>
        <v>19.032</v>
      </c>
    </row>
    <row r="267" spans="1:8" x14ac:dyDescent="0.25">
      <c r="A267" t="s">
        <v>339</v>
      </c>
      <c r="B267" t="s">
        <v>857</v>
      </c>
      <c r="C267" t="s">
        <v>341</v>
      </c>
      <c r="D267" s="1">
        <f>SUM(1.76786950666, 11.4176707075, 10.8314543977, 8.05241533226, 173.990856565, 2.96427208855, 9.17703940728, 9.80675225345, 60.0277006251, 43.6430686942, 10.0669494526, 189.306498738, 0.588010658893, 16.4802859417, 6.30890370431, 49.3847933872, 1.34521941691, 5.45108248002, 129.121978242, 5.34326012781, 2.68917051468) / 21</f>
        <v>35.607869154372523</v>
      </c>
      <c r="E267" t="s">
        <v>29</v>
      </c>
      <c r="F267">
        <v>15.0791</v>
      </c>
      <c r="G267">
        <v>22.9849</v>
      </c>
      <c r="H267" s="1">
        <f t="shared" si="4"/>
        <v>19.032</v>
      </c>
    </row>
    <row r="268" spans="1:8" x14ac:dyDescent="0.25">
      <c r="A268" t="s">
        <v>339</v>
      </c>
      <c r="B268" t="s">
        <v>858</v>
      </c>
      <c r="C268" t="s">
        <v>342</v>
      </c>
      <c r="D268" s="1">
        <f>SUM(7.89358895398, 0.423685722918, 8.12749082608, 0.0236722962727, 62.7725067005, 0.065434220004, 12.5783932642, 8.54157473686, 3.44757701419, 2.71996041769, 2.90377956593, 55.3873330295, 6.99781112452, 26.9799738693, 2.04395143202, 0.851235531037, 3.20227735082, 8.64253538351, 97.9402588235, 1.6206203769, 14.8090687554) / 21</f>
        <v>15.617749018815795</v>
      </c>
      <c r="E268" t="s">
        <v>29</v>
      </c>
      <c r="F268">
        <v>15.0791</v>
      </c>
      <c r="G268">
        <v>22.9849</v>
      </c>
      <c r="H268" s="1">
        <f t="shared" si="4"/>
        <v>19.032</v>
      </c>
    </row>
    <row r="269" spans="1:8" x14ac:dyDescent="0.25">
      <c r="A269" t="s">
        <v>339</v>
      </c>
      <c r="B269" t="s">
        <v>859</v>
      </c>
      <c r="C269" t="s">
        <v>343</v>
      </c>
      <c r="D269" s="1">
        <f>SUM(10.8862886, 13.5184877908, 0.00665541173811, 8.96792902139, 87.4231989198, 37.7624294169, 52.1122766472, 21.7201824651, 2.53777154411, 2.93439549704, 20.1385706127, 66.5500431827, 12.8805544395, 35.0164939466, 17.8963995516, 2.38931473691, 4.63183093695, 0.318030820808, 93.9292888675, 1.33178592141, 56.0113508458) / 21</f>
        <v>26.141108532216961</v>
      </c>
      <c r="E269" t="s">
        <v>29</v>
      </c>
      <c r="F269">
        <v>15.0791</v>
      </c>
      <c r="G269">
        <v>22.9849</v>
      </c>
      <c r="H269" s="1">
        <f t="shared" si="4"/>
        <v>19.032</v>
      </c>
    </row>
    <row r="270" spans="1:8" x14ac:dyDescent="0.25">
      <c r="A270" t="s">
        <v>344</v>
      </c>
      <c r="B270" t="s">
        <v>856</v>
      </c>
      <c r="C270" t="s">
        <v>345</v>
      </c>
      <c r="D270" s="1">
        <f>SUM(0.000472280881908, 4.56767924249, 67.4828539741, 1.16109887828, 5.40675597444, 3.1424420454, 4.15623868097, 0.0018002055446, 0.00673608821845, 5.47637360285, 0.125785157979, 6.60830237504, 0.00512663629057, 1.27615015634, 0.870412654343, 0.281220771523, 1.86726441986, 0.154319469254, 0.0600677929679, 0.106330804394, 0.0124653614519) / 21</f>
        <v>4.8938045986961116</v>
      </c>
      <c r="E270" t="s">
        <v>8</v>
      </c>
      <c r="F270">
        <v>24.7485</v>
      </c>
      <c r="G270">
        <v>38.030999999999999</v>
      </c>
      <c r="H270" s="1">
        <f t="shared" si="4"/>
        <v>31.389749999999999</v>
      </c>
    </row>
    <row r="271" spans="1:8" x14ac:dyDescent="0.25">
      <c r="A271" t="s">
        <v>344</v>
      </c>
      <c r="B271" t="s">
        <v>857</v>
      </c>
      <c r="C271" t="s">
        <v>346</v>
      </c>
      <c r="D271" s="1">
        <f>SUM(0.113341378704, 5.18344041348, 0.768688931904, 1.29025717496, 47.8838413695, 0.428756048598, 1.65370775449, 1.5914511161, 4.45228709292, 0.58799537891, 0.00243813813593, 24.0668702501, 3.34550588193, 0.808372165248, 3.37778176784, 38.0235265382, 3.14127629787, 0.883822789272, 53.7768437194, 3.15898929851, 3.64699629521) / 21</f>
        <v>9.4374376095848529</v>
      </c>
      <c r="E271" t="s">
        <v>8</v>
      </c>
      <c r="F271">
        <v>24.7485</v>
      </c>
      <c r="G271">
        <v>38.030999999999999</v>
      </c>
      <c r="H271" s="1">
        <f t="shared" si="4"/>
        <v>31.389749999999999</v>
      </c>
    </row>
    <row r="272" spans="1:8" x14ac:dyDescent="0.25">
      <c r="A272" t="s">
        <v>344</v>
      </c>
      <c r="B272" t="s">
        <v>858</v>
      </c>
      <c r="C272" t="s">
        <v>347</v>
      </c>
      <c r="D272" s="1">
        <f>SUM(3.16776853579, 0.0106575798773, 0.59221705613, 0.131403463336, 0.682677138188, 0.6892711722, 0.062211322186, 1.23454521603, 2.61006218776, 0.627446815217, 4.22997244288, 45.9544940096, 1.40325210011, 2.71106771111, 0.22579818867, 0.352141908149, 0.316637049757, 3.4035030568, 9.65581887145, 1.03178555489, 0.00341755908693) / 21</f>
        <v>3.7664832828198676</v>
      </c>
      <c r="E272" t="s">
        <v>8</v>
      </c>
      <c r="F272">
        <v>24.7485</v>
      </c>
      <c r="G272">
        <v>38.030999999999999</v>
      </c>
      <c r="H272" s="1">
        <f t="shared" si="4"/>
        <v>31.389749999999999</v>
      </c>
    </row>
    <row r="273" spans="1:8" x14ac:dyDescent="0.25">
      <c r="A273" t="s">
        <v>344</v>
      </c>
      <c r="B273" t="s">
        <v>859</v>
      </c>
      <c r="C273" t="s">
        <v>348</v>
      </c>
      <c r="D273" s="1">
        <f>SUM(8.00981076012, 6.37908178793, 0.000793765672778, 0.00102828156193, 21.7199847991, 0.0343467840956, 17.2562432932, 0.245000812137, 1.07283091586, 0.00888278324473, 8.80730858335, 25.0257101012, 0.000349277933572, 2.9918205388, 3.17775760045, 8.75272226447, 0.43278031298, 8.9250976642, 13.3903227976, 2.93133205256, 3.03889747652) / 21</f>
        <v>6.2953382215707423</v>
      </c>
      <c r="E273" t="s">
        <v>8</v>
      </c>
      <c r="F273">
        <v>24.7485</v>
      </c>
      <c r="G273">
        <v>38.030999999999999</v>
      </c>
      <c r="H273" s="1">
        <f t="shared" si="4"/>
        <v>31.389749999999999</v>
      </c>
    </row>
    <row r="274" spans="1:8" x14ac:dyDescent="0.25">
      <c r="A274" t="s">
        <v>349</v>
      </c>
      <c r="B274" t="s">
        <v>856</v>
      </c>
      <c r="C274" t="s">
        <v>350</v>
      </c>
      <c r="D274" s="1">
        <f>SUM(0.176438145214, 0.112239775768, 0.926042387548, 1.08543484828, 3.0962469224, 0.94975687391, 0.815346656678, 1.89744014746, 0.694758315523, 0.154627603449, 0.625617556428, 9.46417947492, 0.00517106553905, 0.124681634377, 7.26464758106, 10.30035929, 1.50941128526, 1.89148221364, 57.097154842, 8.8391138008, 0.327092629209) / 21</f>
        <v>5.1122496690220505</v>
      </c>
      <c r="E274" t="s">
        <v>8</v>
      </c>
      <c r="F274">
        <v>24.476199999999999</v>
      </c>
      <c r="G274">
        <v>23.450099999999999</v>
      </c>
      <c r="H274" s="1">
        <f t="shared" si="4"/>
        <v>23.963149999999999</v>
      </c>
    </row>
    <row r="275" spans="1:8" x14ac:dyDescent="0.25">
      <c r="A275" t="s">
        <v>349</v>
      </c>
      <c r="B275" t="s">
        <v>857</v>
      </c>
      <c r="C275" t="s">
        <v>351</v>
      </c>
      <c r="D275" s="1">
        <f>SUM(2.46774317718, 11.1898434993, 3.17478144101, 2.60212307484, 15.6634698279, 2.49522645202, 0.00234954806812, 0.00011121900423, 5.23142880478, 0.227766854218, 2.69066371527, 11.8306995261, 0.309379759753, 0.0353332527934, 0.843098102027, 18.8747811831, 0.579404609696, 0.367920479688, 50.2686639815, 2.73262074923, 2.73248338519) / 21</f>
        <v>6.3961853639365582</v>
      </c>
      <c r="E275" t="s">
        <v>8</v>
      </c>
      <c r="F275">
        <v>24.476199999999999</v>
      </c>
      <c r="G275">
        <v>23.450099999999999</v>
      </c>
      <c r="H275" s="1">
        <f t="shared" si="4"/>
        <v>23.963149999999999</v>
      </c>
    </row>
    <row r="276" spans="1:8" x14ac:dyDescent="0.25">
      <c r="A276" t="s">
        <v>349</v>
      </c>
      <c r="B276" t="s">
        <v>858</v>
      </c>
      <c r="C276" t="s">
        <v>352</v>
      </c>
      <c r="D276" s="1">
        <f>SUM(11.7725707677, 0.593306095742, 0.126498796119, 0.00197949178728, 0.82405413325, 12.4280153903, 2.22528363023, 4.02850325955, 1.2105104827, 0.267289708059, 0.59507222326, 13.1071673824, 2.93020957602, 0.926451805818, 1.25187195454, 0.0449144252184, 0.592610687528, 6.86334358876, 1.8004920798, 4.28768260717, 0.203329582288) / 21</f>
        <v>3.1467217937256997</v>
      </c>
      <c r="E276" t="s">
        <v>8</v>
      </c>
      <c r="F276">
        <v>24.476199999999999</v>
      </c>
      <c r="G276">
        <v>23.450099999999999</v>
      </c>
      <c r="H276" s="1">
        <f t="shared" si="4"/>
        <v>23.963149999999999</v>
      </c>
    </row>
    <row r="277" spans="1:8" x14ac:dyDescent="0.25">
      <c r="A277" t="s">
        <v>349</v>
      </c>
      <c r="B277" t="s">
        <v>859</v>
      </c>
      <c r="C277" t="s">
        <v>353</v>
      </c>
      <c r="D277" s="1">
        <f>SUM(4.19518914342, 0.994797938803, 0.0271200133024, 3.64203688027, 62.1347605559, 0.186301365426, 19.4036600428, 2.68561842333, 6.26071574688, 0.11803650777, 5.4234182554, 36.048136144, 1.31053718491, 9.10820853642, 5.2290483163, 0.576236967032, 11.340668609, 22.0717637285, 12.8879854276, 3.37324728181, 2.24896046297) / 21</f>
        <v>9.9650689300877815</v>
      </c>
      <c r="E277" t="s">
        <v>8</v>
      </c>
      <c r="F277">
        <v>24.476199999999999</v>
      </c>
      <c r="G277">
        <v>23.450099999999999</v>
      </c>
      <c r="H277" s="1">
        <f t="shared" si="4"/>
        <v>23.963149999999999</v>
      </c>
    </row>
    <row r="278" spans="1:8" x14ac:dyDescent="0.25">
      <c r="A278" t="s">
        <v>354</v>
      </c>
      <c r="B278" t="s">
        <v>856</v>
      </c>
      <c r="C278" t="s">
        <v>355</v>
      </c>
      <c r="D278" s="1">
        <f>SUM(10.4241249066, 4.32407298047, 60.1140631395, 16.1085249132, 35.0907643255, 2.21230502671, 1.39462493411, 14.1954127924, 51.9506982281, 38.4781807881, 18.9276540173, 62.3667659659, 2.48267039617, 1.78036300679, 4.22102017418, 10.9281377747, 34.4372327333, 8.26031380583, 34.4554167316, 3.36248536686, 0.00826024773808) / 21</f>
        <v>19.78681391690753</v>
      </c>
      <c r="E278" t="s">
        <v>29</v>
      </c>
      <c r="F278">
        <v>7.62575</v>
      </c>
      <c r="G278">
        <v>7.1170200000000001</v>
      </c>
      <c r="H278" s="1">
        <f t="shared" si="4"/>
        <v>7.3713850000000001</v>
      </c>
    </row>
    <row r="279" spans="1:8" x14ac:dyDescent="0.25">
      <c r="A279" t="s">
        <v>354</v>
      </c>
      <c r="B279" t="s">
        <v>857</v>
      </c>
      <c r="C279" t="s">
        <v>356</v>
      </c>
      <c r="D279" s="1">
        <f>SUM(10.5078530966, 2.80580389697, 22.838788506, 22.4579877727, 111.694464013, 0.868957641162, 0.139189754148, 21.8780568676, 7.30742892794, 51.3902280774, 37.4316364223, 112.740243142, 1.16800093768, 0.871829579237, 28.6755504482, 7.24711322191, 110.708611151, 47.8812922597, 396.291945925, 0.300200512711, 1.27970479682) / 21</f>
        <v>47.451661283337046</v>
      </c>
      <c r="E279" t="s">
        <v>29</v>
      </c>
      <c r="F279">
        <v>7.62575</v>
      </c>
      <c r="G279">
        <v>7.1170200000000001</v>
      </c>
      <c r="H279" s="1">
        <f t="shared" si="4"/>
        <v>7.3713850000000001</v>
      </c>
    </row>
    <row r="280" spans="1:8" x14ac:dyDescent="0.25">
      <c r="A280" t="s">
        <v>354</v>
      </c>
      <c r="B280" t="s">
        <v>858</v>
      </c>
      <c r="C280" t="s">
        <v>357</v>
      </c>
      <c r="D280" s="1">
        <f>SUM(18.1685300835, 0.137292294848, 262.090139947, 23.3288236377, 77.7263579336, 0.327845702385, 10.0205620774, 20.9442838715, 0.272685804175, 60.7566085318, 21.6487019592, 52.4949871425, 12.3472085575, 21.1900899495, 32.8402078295, 0.412108284102, 126.484554372, 11.034271394, 27.9835640607, 5.95795787774, 30.421269667) / 21</f>
        <v>38.885145284650015</v>
      </c>
      <c r="E280" t="s">
        <v>29</v>
      </c>
      <c r="F280">
        <v>7.62575</v>
      </c>
      <c r="G280">
        <v>7.1170200000000001</v>
      </c>
      <c r="H280" s="1">
        <f t="shared" si="4"/>
        <v>7.3713850000000001</v>
      </c>
    </row>
    <row r="281" spans="1:8" x14ac:dyDescent="0.25">
      <c r="A281" t="s">
        <v>354</v>
      </c>
      <c r="B281" t="s">
        <v>859</v>
      </c>
      <c r="C281" t="s">
        <v>358</v>
      </c>
      <c r="D281" s="1">
        <f>SUM(25.2717210181, 0.659664954123, 11.4629816243, 7.43686067419, 38.201661213, 0.260564457997, 29.8349733776, 21.8360404957, 0.169976931059, 13.5815817292, 5.88639847632, 62.4111222621, 28.0864010128, 55.7153830113, 28.9778504014, 1.16809107476, 31.7153582043, 16.5498239967, 94.5804249656, 3.0149472982, 41.7796472436) / 21</f>
        <v>24.695308305826149</v>
      </c>
      <c r="E281" t="s">
        <v>29</v>
      </c>
      <c r="F281">
        <v>7.62575</v>
      </c>
      <c r="G281">
        <v>7.1170200000000001</v>
      </c>
      <c r="H281" s="1">
        <f t="shared" si="4"/>
        <v>7.3713850000000001</v>
      </c>
    </row>
    <row r="282" spans="1:8" x14ac:dyDescent="0.25">
      <c r="A282" t="s">
        <v>359</v>
      </c>
      <c r="B282" t="s">
        <v>856</v>
      </c>
      <c r="C282" t="s">
        <v>360</v>
      </c>
      <c r="D282" s="1">
        <f>SUM(1.72463586716, 0.770268579878, 2.61036578964, 3.30492846626, 0.00099880746663, 0.744267384479, 2.59130875424, 1.07422941707, 1.68176165713, 10.8226901964, 2.12715184601, 5.23126046073, 1.72944482547, 0.101678642721, 0.0486775578517, 0.632299819688, 1.96689089205, 1.06027906683, 2.05320425676, 0.0797863806578, 2.1044234621) / 21</f>
        <v>2.0219310538377204</v>
      </c>
      <c r="E282" t="s">
        <v>8</v>
      </c>
      <c r="F282">
        <v>17.137499999999999</v>
      </c>
      <c r="G282">
        <v>14.3847</v>
      </c>
      <c r="H282" s="1">
        <f t="shared" si="4"/>
        <v>15.761099999999999</v>
      </c>
    </row>
    <row r="283" spans="1:8" x14ac:dyDescent="0.25">
      <c r="A283" t="s">
        <v>359</v>
      </c>
      <c r="B283" t="s">
        <v>857</v>
      </c>
      <c r="C283" t="s">
        <v>361</v>
      </c>
      <c r="D283" s="1">
        <f>SUM(0.0395024895026, 3.05981026711, 0.116691440388, 0.0857063167541, 29.9610120199, 0.804746433128, 1.55482770059, 0.517042151427, 11.9104357912, 2.58425882161, 0.978222812346, 6.87103352703, 0.127076972742, 0.0112512997977, 0.361657235838, 2.29717975387, 0.0229039261409, 0.478195105412, 43.5632750891, 2.15258383985, 0.682806297748) / 21</f>
        <v>5.1514390138802053</v>
      </c>
      <c r="E283" t="s">
        <v>8</v>
      </c>
      <c r="F283">
        <v>17.137499999999999</v>
      </c>
      <c r="G283">
        <v>14.3847</v>
      </c>
      <c r="H283" s="1">
        <f t="shared" si="4"/>
        <v>15.761099999999999</v>
      </c>
    </row>
    <row r="284" spans="1:8" x14ac:dyDescent="0.25">
      <c r="A284" t="s">
        <v>359</v>
      </c>
      <c r="B284" t="s">
        <v>858</v>
      </c>
      <c r="C284" t="s">
        <v>362</v>
      </c>
      <c r="D284" s="1">
        <f>SUM(1.95604992906, 0.410574144382, 0.401831007188, 22.3963696341, 43.9618958177, 0.0252257381834, 0.0000369612133756, 1.67925193443, 2.56665961042, 0.536195659228, 1.31754362466, 4.76328674148, 0.163638633482, 0.564920105621, 7.12002173411, 0.184906613914, 0.0557226067468, 1.69500301518, 0.0256984158054, 2.22474518571, 0.155145447603) / 21</f>
        <v>4.3907010742960466</v>
      </c>
      <c r="E284" t="s">
        <v>8</v>
      </c>
      <c r="F284">
        <v>17.137499999999999</v>
      </c>
      <c r="G284">
        <v>14.3847</v>
      </c>
      <c r="H284" s="1">
        <f t="shared" si="4"/>
        <v>15.761099999999999</v>
      </c>
    </row>
    <row r="285" spans="1:8" x14ac:dyDescent="0.25">
      <c r="A285" t="s">
        <v>359</v>
      </c>
      <c r="B285" t="s">
        <v>859</v>
      </c>
      <c r="C285" t="s">
        <v>363</v>
      </c>
      <c r="D285" s="1">
        <f>SUM(3.82581854481, 1.15666933837, 5.24367727636, 5.50231150002, 6.56870112832, 0.965436813868, 1.63202886754, 5.97175349264, 8.56881972846, 0.404399516702, 6.8920176168, 7.30018655608, 3.1396054968, 1.51623916666, 11.2831279425, 2.95246244995, 2.46999045861, 2.2756337388, 10.8259645512, 0.429645902961, 12.7521469477) / 21</f>
        <v>4.8417446207214763</v>
      </c>
      <c r="E285" t="s">
        <v>8</v>
      </c>
      <c r="F285">
        <v>17.137499999999999</v>
      </c>
      <c r="G285">
        <v>14.3847</v>
      </c>
      <c r="H285" s="1">
        <f t="shared" si="4"/>
        <v>15.761099999999999</v>
      </c>
    </row>
    <row r="286" spans="1:8" x14ac:dyDescent="0.25">
      <c r="A286" t="s">
        <v>364</v>
      </c>
      <c r="B286" t="s">
        <v>856</v>
      </c>
      <c r="C286" t="s">
        <v>365</v>
      </c>
      <c r="D286" s="1">
        <f>SUM(0.0559297727805, 0.282258531473, 0.316344162923, 0.415027517023, 1.04758057641, 1.31431053863, 0.298870905412, 1.51050529528, 0.0018189858552, 0.811590548283, 0.816216204445, 0.746206050322, 0.482481508229, 1.01691484358, 0.0854039315365, 1.49630174468, 0.279419130723, 0.269276551704, 0.05964821207, 0.749455697012, 0.00469723813811) / 21</f>
        <v>0.57429799745282428</v>
      </c>
      <c r="E286" t="s">
        <v>8</v>
      </c>
      <c r="F286">
        <v>172.20599999999999</v>
      </c>
      <c r="G286">
        <v>130.70400000000001</v>
      </c>
      <c r="H286" s="1">
        <f t="shared" si="4"/>
        <v>151.45499999999998</v>
      </c>
    </row>
    <row r="287" spans="1:8" x14ac:dyDescent="0.25">
      <c r="A287" t="s">
        <v>364</v>
      </c>
      <c r="B287" t="s">
        <v>857</v>
      </c>
      <c r="C287" t="s">
        <v>366</v>
      </c>
      <c r="D287" s="1">
        <f>SUM(0.0617809861511, 0.000586126425367, 0.038374080179, 0.000283143818506, 0.702789911095, 0.291227935729, 0.288227326114, 0.26424593228, 3.09697627117, 0.00596467691376, 0.526978630221, 1.53788675448, 0.303376727933, 2.49688451284, 3.09164712356, 0.0481950458588, 2.11151875391, 0.00366431619591, 18.8116309249, 1.70507584786, 0.834830068066) / 21</f>
        <v>1.7248640521762115</v>
      </c>
      <c r="E287" t="s">
        <v>8</v>
      </c>
      <c r="F287">
        <v>172.20599999999999</v>
      </c>
      <c r="G287">
        <v>130.70400000000001</v>
      </c>
      <c r="H287" s="1">
        <f t="shared" si="4"/>
        <v>151.45499999999998</v>
      </c>
    </row>
    <row r="288" spans="1:8" x14ac:dyDescent="0.25">
      <c r="A288" t="s">
        <v>364</v>
      </c>
      <c r="B288" t="s">
        <v>858</v>
      </c>
      <c r="C288" t="s">
        <v>367</v>
      </c>
      <c r="D288" s="1">
        <f>SUM(5.46365150155, 0.0162748046326, 0.345537239201, 3.69824544921, 0.4042564418, 0.307611643538, 2.53102400174, 3.15187896611, 21.6070329621, 1.75828547044, 3.24461458124, 18.3932811616, 0.248791897146, 16.9740194545, 1.50423177611, 0.677452613528, 8.36787133256, 0.27404910295, 0.44410254077, 1.06254018772, 0.287429095463) / 21</f>
        <v>4.3220086773289816</v>
      </c>
      <c r="E288" t="s">
        <v>8</v>
      </c>
      <c r="F288">
        <v>172.20599999999999</v>
      </c>
      <c r="G288">
        <v>130.70400000000001</v>
      </c>
      <c r="H288" s="1">
        <f t="shared" si="4"/>
        <v>151.45499999999998</v>
      </c>
    </row>
    <row r="289" spans="1:8" x14ac:dyDescent="0.25">
      <c r="A289" t="s">
        <v>364</v>
      </c>
      <c r="B289" t="s">
        <v>859</v>
      </c>
      <c r="C289" t="s">
        <v>368</v>
      </c>
      <c r="D289" s="1">
        <f>SUM(1.61138194583, 0.112871792182, 0.000656106818012, 8.71151226681, 0.2584291289, 0.0748963958477, 4.94148169263, 4.74421204869, 0.112154155238, 6.19700105195, 3.78326883145, 1.89972547663, 1.39154461345, 0.270291198171, 2.88628931224, 0.100946006409, 0.815824438051, 1.06212881682, 1.64547867558, 0.000266344563367, 0.000000224218794813) / 21</f>
        <v>1.9343028820228039</v>
      </c>
      <c r="E289" t="s">
        <v>8</v>
      </c>
      <c r="F289">
        <v>172.20599999999999</v>
      </c>
      <c r="G289">
        <v>130.70400000000001</v>
      </c>
      <c r="H289" s="1">
        <f t="shared" si="4"/>
        <v>151.45499999999998</v>
      </c>
    </row>
    <row r="290" spans="1:8" x14ac:dyDescent="0.25">
      <c r="A290" t="s">
        <v>369</v>
      </c>
      <c r="B290" t="s">
        <v>856</v>
      </c>
      <c r="C290" t="s">
        <v>370</v>
      </c>
      <c r="D290" s="1">
        <f>SUM(0.0737364190154, 22.801325526, 0.718238906253, 0.60958071308, 41.6093626537, 0.376011842702, 1.23122542581, 1.42864967159, 0.131091051062, 0.0207269047098, 1.36754123583, 11.6967617627, 1.32128678183, 0.00394580990873, 1.70035977062, 1.82530341108, 7.36583295228, 4.97490742965, 43.2867335131, 0.149248514146, 0.0488737387802) / 21</f>
        <v>6.7971782873260542</v>
      </c>
      <c r="E290" t="s">
        <v>29</v>
      </c>
      <c r="F290">
        <v>209.93</v>
      </c>
      <c r="G290">
        <v>156.83000000000001</v>
      </c>
      <c r="H290" s="1">
        <f t="shared" si="4"/>
        <v>183.38</v>
      </c>
    </row>
    <row r="291" spans="1:8" x14ac:dyDescent="0.25">
      <c r="A291" t="s">
        <v>369</v>
      </c>
      <c r="B291" t="s">
        <v>857</v>
      </c>
      <c r="C291" t="s">
        <v>371</v>
      </c>
      <c r="D291" s="1">
        <f>SUM(0.83540860953, 20.7948866961, 0.00849698670232, 0.0577833674082, 53.7789294309, 0.0537111483893, 6.78799123797, 0.707701002084, 0.68466640794, 1.41467496944, 0.184664463035, 105.080413301, 0.558654407291, 11.2656114187, 0.51867155308, 15.5209593091, 6.47010590334, 2.77248237192, 150.745186121, 0.396343972955, 8.23826490487) / 21</f>
        <v>18.422647980131178</v>
      </c>
      <c r="E291" t="s">
        <v>29</v>
      </c>
      <c r="F291">
        <v>209.93</v>
      </c>
      <c r="G291">
        <v>156.83000000000001</v>
      </c>
      <c r="H291" s="1">
        <f t="shared" si="4"/>
        <v>183.38</v>
      </c>
    </row>
    <row r="292" spans="1:8" x14ac:dyDescent="0.25">
      <c r="A292" t="s">
        <v>369</v>
      </c>
      <c r="B292" t="s">
        <v>858</v>
      </c>
      <c r="C292" t="s">
        <v>372</v>
      </c>
      <c r="D292" s="1">
        <f>SUM(5.09679654527, 0.611950557417, 0.649038663324, 0.889387628426, 10.8494689406, 0.595299904637, 7.96922023566, 0.123604339382, 0.956761285106, 0.00324987558627, 5.95511829486, 28.7369858831, 0.269400805528, 15.867653494, 0.568039314274, 1.17460215319, 0.00777354452004, 0.143102470846, 37.5921164574, 1.24687740584, 7.43702082374) / 21</f>
        <v>6.0354032677479195</v>
      </c>
      <c r="E292" t="s">
        <v>29</v>
      </c>
      <c r="F292">
        <v>209.93</v>
      </c>
      <c r="G292">
        <v>156.83000000000001</v>
      </c>
      <c r="H292" s="1">
        <f t="shared" si="4"/>
        <v>183.38</v>
      </c>
    </row>
    <row r="293" spans="1:8" x14ac:dyDescent="0.25">
      <c r="A293" t="s">
        <v>369</v>
      </c>
      <c r="B293" t="s">
        <v>859</v>
      </c>
      <c r="C293" t="s">
        <v>373</v>
      </c>
      <c r="D293" s="1">
        <f>SUM(0.0012079902153, 0.0730887099422, 3.67447975435, 5.08075965995, 30.4554269379, 0.267352854565, 0.863668440445, 2.89229640315, 2.10364558503, 5.09068935524, 2.66983079303, 52.1426134203, 2.639052279, 21.244249809, 2.24552073048, 6.82072614368, 2.14706790461, 13.9441193702, 25.4756774666, 0.0000431369656227, 13.6656343897) / 21</f>
        <v>9.2141500540168124</v>
      </c>
      <c r="E293" t="s">
        <v>29</v>
      </c>
      <c r="F293">
        <v>209.93</v>
      </c>
      <c r="G293">
        <v>156.83000000000001</v>
      </c>
      <c r="H293" s="1">
        <f t="shared" si="4"/>
        <v>183.38</v>
      </c>
    </row>
    <row r="294" spans="1:8" x14ac:dyDescent="0.25">
      <c r="A294" t="s">
        <v>374</v>
      </c>
      <c r="B294" t="s">
        <v>856</v>
      </c>
      <c r="C294" t="s">
        <v>375</v>
      </c>
      <c r="D294" s="1">
        <f>SUM(1.18613096126, 0.267910454956, 0.850344708394, 0.105885003487, 2.96778946258, 0.77713841601, 0.497906105028, 1.06300337075, 9.20536871606, 0.858904613408, 1.61943136769, 0.771079941376, 0.488522286589, 1.8918074647, 0.132808737815, 0.0452742750872, 0.00502820210064, 1.55364720475, 0.585626155612, 3.79513474496, 0.768269482361) / 21</f>
        <v>1.4017624607130401</v>
      </c>
      <c r="E294" t="s">
        <v>8</v>
      </c>
      <c r="F294">
        <v>21.883099999999999</v>
      </c>
      <c r="G294">
        <v>17.969899999999999</v>
      </c>
      <c r="H294" s="1">
        <f t="shared" si="4"/>
        <v>19.926499999999997</v>
      </c>
    </row>
    <row r="295" spans="1:8" x14ac:dyDescent="0.25">
      <c r="A295" t="s">
        <v>374</v>
      </c>
      <c r="B295" t="s">
        <v>857</v>
      </c>
      <c r="C295" t="s">
        <v>376</v>
      </c>
      <c r="D295" s="1">
        <f>SUM(0.541708726707, 11.9896843831, 0.0510260417511, 0.294109345472, 0.485510028234, 0.00670295060379, 1.71323250583, 1.3257717439, 26.9585201218, 0.17297773925, 5.84003367305, 22.2411234626, 3.67403073157, 0.376170374685, 1.11732914988, 6.71927776959, 1.22659178394, 2.37763483444, 23.0542722661, 2.42553731647, 0.00640967237061) / 21</f>
        <v>5.3617930772068334</v>
      </c>
      <c r="E295" t="s">
        <v>8</v>
      </c>
      <c r="F295">
        <v>21.883099999999999</v>
      </c>
      <c r="G295">
        <v>17.969899999999999</v>
      </c>
      <c r="H295" s="1">
        <f t="shared" si="4"/>
        <v>19.926499999999997</v>
      </c>
    </row>
    <row r="296" spans="1:8" x14ac:dyDescent="0.25">
      <c r="A296" t="s">
        <v>374</v>
      </c>
      <c r="B296" t="s">
        <v>858</v>
      </c>
      <c r="C296" t="s">
        <v>377</v>
      </c>
      <c r="D296" s="1">
        <f>SUM(2.24879332733, 0.202297452494, 2.36293711221, 0.102413152531, 1.14116246506, 0.118575533931, 0.0658455529354, 0.445933786316, 0.243467063528, 1.1176523129, 0.148494393816, 0.00971032351426, 0.142045694951, 0.0272660312729, 3.13300132293, 1.15188398625, 0.399422655036, 8.99208366883, 2.97936068296, 1.19487565922, 1.33042830886) / 21</f>
        <v>1.3122690708035978</v>
      </c>
      <c r="E296" t="s">
        <v>8</v>
      </c>
      <c r="F296">
        <v>21.883099999999999</v>
      </c>
      <c r="G296">
        <v>17.969899999999999</v>
      </c>
      <c r="H296" s="1">
        <f t="shared" si="4"/>
        <v>19.926499999999997</v>
      </c>
    </row>
    <row r="297" spans="1:8" x14ac:dyDescent="0.25">
      <c r="A297" t="s">
        <v>374</v>
      </c>
      <c r="B297" t="s">
        <v>859</v>
      </c>
      <c r="C297" t="s">
        <v>378</v>
      </c>
      <c r="D297" s="1">
        <f>SUM(4.55354048954, 1.89402850815, 0.0469944801276, 0.0201669098077, 4.29024288746, 4.95004909976, 2.22901810897, 0.382726999345, 0.873377450942, 1.17077295146, 0.0635144254922, 6.40193377856, 13.6420122973, 1.64999642819, 2.47626359481, 4.03330350373, 0.201098910486, 7.38479159323, 4.09789910435, 0.0408116614304, 0.46216713724) / 21</f>
        <v>2.8983195390657577</v>
      </c>
      <c r="E297" t="s">
        <v>8</v>
      </c>
      <c r="F297">
        <v>21.883099999999999</v>
      </c>
      <c r="G297">
        <v>17.969899999999999</v>
      </c>
      <c r="H297" s="1">
        <f t="shared" si="4"/>
        <v>19.926499999999997</v>
      </c>
    </row>
    <row r="298" spans="1:8" x14ac:dyDescent="0.25">
      <c r="A298" t="s">
        <v>379</v>
      </c>
      <c r="B298" t="s">
        <v>856</v>
      </c>
      <c r="C298" t="s">
        <v>380</v>
      </c>
      <c r="D298" s="1">
        <f>SUM(0.0806561481683, 0.0137901973454, 4.17634083227, 2.76694317676, 0.0778980283332, 0.239168296051, 1.69236830874, 0.343136648918, 0.0000628820391825, 0.83126475665, 0.518133800479, 0.0905745815963, 0.188226839571, 0.289405108627, 2.4890887937, 0.000864273065993, 1.9471598995, 0.0450846640899, 0.000830716582694, 1.4200281141, 0.0753686084419) / 21</f>
        <v>0.82316165119185092</v>
      </c>
      <c r="E298" t="s">
        <v>8</v>
      </c>
      <c r="F298">
        <v>5.1377199999999998</v>
      </c>
      <c r="G298">
        <v>4.7911000000000001</v>
      </c>
      <c r="H298" s="1">
        <f t="shared" si="4"/>
        <v>4.96441</v>
      </c>
    </row>
    <row r="299" spans="1:8" x14ac:dyDescent="0.25">
      <c r="A299" t="s">
        <v>379</v>
      </c>
      <c r="B299" t="s">
        <v>857</v>
      </c>
      <c r="C299" t="s">
        <v>381</v>
      </c>
      <c r="D299" s="1">
        <f>SUM(6.33705299826, 1.09612229882, 2.24018107168, 0.000454589615373, 0.196429620043, 3.11705476209, 0.132775526695, 8.33967370337, 0.00109756638169, 0.000416385418489, 0.0476412010645, 0.00000197186353574, 5.96654241697, 0.536586846068, 1.14327710467, 0.00279319710202, 0.586825722187, 0.277516594441, 8.84139605849, 1.92329597251, 0.0115437569622) / 21</f>
        <v>1.9427942554619908</v>
      </c>
      <c r="E299" t="s">
        <v>8</v>
      </c>
      <c r="F299">
        <v>5.1377199999999998</v>
      </c>
      <c r="G299">
        <v>4.7911000000000001</v>
      </c>
      <c r="H299" s="1">
        <f t="shared" si="4"/>
        <v>4.96441</v>
      </c>
    </row>
    <row r="300" spans="1:8" x14ac:dyDescent="0.25">
      <c r="A300" t="s">
        <v>379</v>
      </c>
      <c r="B300" t="s">
        <v>858</v>
      </c>
      <c r="C300" t="s">
        <v>382</v>
      </c>
      <c r="D300" s="1">
        <f>SUM(1.30293094325, 0.54676318369, 0.322902210645, 0.122069961943, 0.0557967549692, 0.827352276426, 0.0129682022224, 4.42463750421, 0.412321851891, 1.89259244108, 1.05645666481, 0.294563744852, 0.982023925978, 1.14971638193, 0.16981012046, 0.339897678366, 0.440598336508, 5.40740017009, 0.0135137110668, 0.652379966597, 2.29308879355) / 21</f>
        <v>1.0818945154540192</v>
      </c>
      <c r="E300" t="s">
        <v>8</v>
      </c>
      <c r="F300">
        <v>5.1377199999999998</v>
      </c>
      <c r="G300">
        <v>4.7911000000000001</v>
      </c>
      <c r="H300" s="1">
        <f t="shared" si="4"/>
        <v>4.96441</v>
      </c>
    </row>
    <row r="301" spans="1:8" x14ac:dyDescent="0.25">
      <c r="A301" t="s">
        <v>379</v>
      </c>
      <c r="B301" t="s">
        <v>859</v>
      </c>
      <c r="C301" t="s">
        <v>383</v>
      </c>
      <c r="D301" s="1">
        <f>SUM(0.241473311281, 0.918738570013, 0.0856498993338, 0.897098508808, 0.255794437019, 1.79988753661, 0.209447770036, 0.104823618203, 0.351817128015, 0.836757471236, 1.33394935204, 0.722304559389, 0.158878216921, 0.0344222861063, 0.70689302388, 0.000307431691112, 0.138270936744, 1.47484645108, 1.45776687329, 0.311834117347, 0.370111575726) / 21</f>
        <v>0.59100347975091483</v>
      </c>
      <c r="E301" t="s">
        <v>8</v>
      </c>
      <c r="F301">
        <v>5.1377199999999998</v>
      </c>
      <c r="G301">
        <v>4.7911000000000001</v>
      </c>
      <c r="H301" s="1">
        <f t="shared" si="4"/>
        <v>4.96441</v>
      </c>
    </row>
    <row r="302" spans="1:8" x14ac:dyDescent="0.25">
      <c r="A302" t="s">
        <v>384</v>
      </c>
      <c r="B302" t="s">
        <v>856</v>
      </c>
      <c r="C302" t="s">
        <v>385</v>
      </c>
      <c r="D302" s="1">
        <f>SUM(0.0505677736873, 9.36938096886, 0.0138191856194, 2.4741471344, 4.35495288232, 0.138819773721, 0.600472907149, 0.302486124698, 5.29302257454, 0.475767651637, 2.40687975041, 6.46423929437, 1.35912601834, 0.0869710244008, 9.57374457258, 0.345684517648, 0.262635715789, 1.54403750162, 0.492487250505, 3.12000270539, 4.37752297015) / 21</f>
        <v>2.5288937284683097</v>
      </c>
      <c r="E302" t="s">
        <v>8</v>
      </c>
      <c r="F302">
        <v>9.7700399999999998</v>
      </c>
      <c r="G302">
        <v>10.4602</v>
      </c>
      <c r="H302" s="1">
        <f t="shared" si="4"/>
        <v>10.115120000000001</v>
      </c>
    </row>
    <row r="303" spans="1:8" x14ac:dyDescent="0.25">
      <c r="A303" t="s">
        <v>384</v>
      </c>
      <c r="B303" t="s">
        <v>857</v>
      </c>
      <c r="C303" t="s">
        <v>386</v>
      </c>
      <c r="D303" s="1">
        <f>SUM(1.54710984483, 9.1580644279, 0.690047224654, 1.45549874244, 20.9865409755, 1.78594730378, 0.0001218355046, 3.31586026175, 5.27303502085, 0.0176085966423, 3.1925295396, 4.03235891512, 0.226319249955, 0.883329024887, 5.92685481179, 7.66821294289, 0.426965790667, 0.355133654609, 22.9532617622, 0.33774689144, 6.39827464379) / 21</f>
        <v>4.6014676886094721</v>
      </c>
      <c r="E303" t="s">
        <v>8</v>
      </c>
      <c r="F303">
        <v>9.7700399999999998</v>
      </c>
      <c r="G303">
        <v>10.4602</v>
      </c>
      <c r="H303" s="1">
        <f t="shared" si="4"/>
        <v>10.115120000000001</v>
      </c>
    </row>
    <row r="304" spans="1:8" x14ac:dyDescent="0.25">
      <c r="A304" t="s">
        <v>384</v>
      </c>
      <c r="B304" t="s">
        <v>858</v>
      </c>
      <c r="C304" t="s">
        <v>387</v>
      </c>
      <c r="D304" s="1">
        <f>SUM(2.77310999174, 1.20626266476, 0.200194706068, 0.00671291776947, 0.0254552624351, 1.90808796189, 0.191135917115, 2.61809017309, 0.279651854593, 3.26541224327, 0.158526632396, 0.484931270663, 9.77267507465, 1.65437811168, 2.34297350914, 3.97033606259, 0.150441749935, 0.0277592197999, 11.9367422311, 2.08824191396, 3.6145076628) / 21</f>
        <v>2.3178870062592605</v>
      </c>
      <c r="E304" t="s">
        <v>8</v>
      </c>
      <c r="F304">
        <v>9.7700399999999998</v>
      </c>
      <c r="G304">
        <v>10.4602</v>
      </c>
      <c r="H304" s="1">
        <f t="shared" si="4"/>
        <v>10.115120000000001</v>
      </c>
    </row>
    <row r="305" spans="1:8" x14ac:dyDescent="0.25">
      <c r="A305" t="s">
        <v>384</v>
      </c>
      <c r="B305" t="s">
        <v>859</v>
      </c>
      <c r="C305" t="s">
        <v>388</v>
      </c>
      <c r="D305" s="1">
        <f>SUM(6.51526303538, 3.52955857758, 0.598365693409, 2.42590305326, 4.36885794856, 0.702786132257, 19.9339261624, 6.65817920958, 3.38406093321, 1.43003669671, 0.320384053091, 8.40067860701, 0.303468668202, 2.48140139107, 3.24448685255, 0.937737886756, 1.38911197498, 0.08923831868, 24.0531999096, 3.27219349925, 11.2629690195) / 21</f>
        <v>5.0143717915730948</v>
      </c>
      <c r="E305" t="s">
        <v>8</v>
      </c>
      <c r="F305">
        <v>9.7700399999999998</v>
      </c>
      <c r="G305">
        <v>10.4602</v>
      </c>
      <c r="H305" s="1">
        <f t="shared" si="4"/>
        <v>10.115120000000001</v>
      </c>
    </row>
    <row r="306" spans="1:8" x14ac:dyDescent="0.25">
      <c r="A306" t="s">
        <v>389</v>
      </c>
      <c r="B306" t="s">
        <v>856</v>
      </c>
      <c r="C306" t="s">
        <v>390</v>
      </c>
      <c r="D306" s="1">
        <f>SUM(3.02614551681, 18.4332411444, 0.455973334369, 0.512302336687, 0.979704164111, 0.460796205173, 0.422736576962, 0.836142204999, 1.13787389058, 0.194224051025, 0.00000858123798554, 0.00590010870675, 2.75175850516, 0.166007075221, 0.793904164587, 0.0799206452337, 3.97631514943, 1.83426256295, 1.88123310744, 0.101912489779, 0.344058458701) / 21</f>
        <v>1.8283057273124967</v>
      </c>
      <c r="E306" t="s">
        <v>8</v>
      </c>
      <c r="F306">
        <v>47.262599999999999</v>
      </c>
      <c r="G306">
        <v>38.809600000000003</v>
      </c>
      <c r="H306" s="1">
        <f t="shared" si="4"/>
        <v>43.036100000000005</v>
      </c>
    </row>
    <row r="307" spans="1:8" x14ac:dyDescent="0.25">
      <c r="A307" t="s">
        <v>389</v>
      </c>
      <c r="B307" t="s">
        <v>857</v>
      </c>
      <c r="C307" t="s">
        <v>391</v>
      </c>
      <c r="D307" s="1">
        <f>SUM(1.77378567094, 0.295949939149, 0.851220487735, 0.327573600263, 0.225169593554, 4.99311346828, 0.161488346076, 0.0321422922295, 0.104917748859, 0.0776960068492, 4.68907982598, 1.63317879726, 1.1206295113, 1.74681563371, 3.07350517253, 0.0102518787164, 0.142757790472, 0.188983421892, 0.265686966283, 0.397348974038, 0.208151398734) / 21</f>
        <v>1.0628307868976237</v>
      </c>
      <c r="E307" t="s">
        <v>8</v>
      </c>
      <c r="F307">
        <v>47.262599999999999</v>
      </c>
      <c r="G307">
        <v>38.809600000000003</v>
      </c>
      <c r="H307" s="1">
        <f t="shared" si="4"/>
        <v>43.036100000000005</v>
      </c>
    </row>
    <row r="308" spans="1:8" x14ac:dyDescent="0.25">
      <c r="A308" t="s">
        <v>389</v>
      </c>
      <c r="B308" t="s">
        <v>858</v>
      </c>
      <c r="C308" t="s">
        <v>392</v>
      </c>
      <c r="D308" s="1">
        <f>SUM(15.4108724027, 0.21308417204, 1.1176523129, 10.1513914577, 1.64104467392, 22.6322937961, 2.88551718444, 8.30965025562, 0.337702707717, 1.68331006516, 3.18432377138, 0.0112467013667, 17.2872419834, 1.59561050246, 4.25112226194, 0.253993063199, 0.44343436567, 0.864965366988, 0.419673428269, 1.56809445478, 0.397335355744) / 21</f>
        <v>4.5075981087377945</v>
      </c>
      <c r="E308" t="s">
        <v>8</v>
      </c>
      <c r="F308">
        <v>47.262599999999999</v>
      </c>
      <c r="G308">
        <v>38.809600000000003</v>
      </c>
      <c r="H308" s="1">
        <f t="shared" si="4"/>
        <v>43.036100000000005</v>
      </c>
    </row>
    <row r="309" spans="1:8" x14ac:dyDescent="0.25">
      <c r="A309" t="s">
        <v>389</v>
      </c>
      <c r="B309" t="s">
        <v>859</v>
      </c>
      <c r="C309" t="s">
        <v>393</v>
      </c>
      <c r="D309" s="1">
        <f>SUM(0.00758103960356, 0.0892544474084, 0.240851462474, 5.40062190332, 0.0116450987896, 3.09364686049, 2.69042416945, 0.0568979557534, 0.178741628234, 2.10753666776, 1.84061347352, 1.942039352, 0.369359131662, 2.33937261767, 2.80323968587, 0.897622175612, 2.25569083443, 5.8370214123, 0.979601811299, 0.107841344322, 3.54348060973) / 21</f>
        <v>1.7520516038903788</v>
      </c>
      <c r="E309" t="s">
        <v>8</v>
      </c>
      <c r="F309">
        <v>47.262599999999999</v>
      </c>
      <c r="G309">
        <v>38.809600000000003</v>
      </c>
      <c r="H309" s="1">
        <f t="shared" si="4"/>
        <v>43.036100000000005</v>
      </c>
    </row>
    <row r="310" spans="1:8" x14ac:dyDescent="0.25">
      <c r="A310" t="s">
        <v>394</v>
      </c>
      <c r="B310" t="s">
        <v>856</v>
      </c>
      <c r="C310" t="s">
        <v>395</v>
      </c>
      <c r="D310" s="1">
        <f>SUM(10.8170736069, 0.151031698938, 0.191391286023, 0.0916888838533, 1.63481319879, 1.82057448276, 0.217713612948, 0.707049195074, 0.366908308036, 6.50558391672, 0.56936499421, 4.75955958785, 0.873910076123, 0.0228415429769, 0.142594281016, 0.561640589545, 2.40276699001, 1.04708070097, 1.72086594027, 1.51946696054, 0.449227208717) / 21</f>
        <v>1.7415784315366762</v>
      </c>
      <c r="E310" t="s">
        <v>8</v>
      </c>
      <c r="F310">
        <v>0</v>
      </c>
      <c r="G310">
        <v>0</v>
      </c>
      <c r="H310" s="1">
        <f t="shared" si="4"/>
        <v>0</v>
      </c>
    </row>
    <row r="311" spans="1:8" x14ac:dyDescent="0.25">
      <c r="A311" t="s">
        <v>394</v>
      </c>
      <c r="B311" t="s">
        <v>857</v>
      </c>
      <c r="C311" t="s">
        <v>396</v>
      </c>
      <c r="D311" s="1">
        <f>SUM(1.05767720358, 20.3788261145, 0.0209823549175, 4.67540158736, 13.9578275813, 0.250894219692, 13.3688326766, 0.0738553417306, 2.94443257148, 0.533408957449, 0.0373492776806, 13.4008193135, 0.0641947035088, 2.8485858577, 0.968666957277, 11.3592533231, 0.320497874564, 0.366026155438, 73.092565561, 2.2261438328, 3.63827907352) / 21</f>
        <v>7.8849771685094039</v>
      </c>
      <c r="E311" t="s">
        <v>8</v>
      </c>
      <c r="F311">
        <v>0</v>
      </c>
      <c r="G311">
        <v>0</v>
      </c>
      <c r="H311" s="1">
        <f t="shared" si="4"/>
        <v>0</v>
      </c>
    </row>
    <row r="312" spans="1:8" x14ac:dyDescent="0.25">
      <c r="A312" t="s">
        <v>394</v>
      </c>
      <c r="B312" t="s">
        <v>858</v>
      </c>
      <c r="C312" t="s">
        <v>397</v>
      </c>
      <c r="D312" s="1">
        <f>SUM(0.119366793076, 0.0774243008586, 0.237190923485, 4.12386169564, 2.70420794244, 1.09620897716, 5.22142112942, 0.784593360424, 0.684733744671, 0.703607124567, 0.0103977919079, 17.4313447388, 0.865970729795, 5.8837056338, 0.0927529160282, 1.58150144856, 0.507797481131, 1.17418571617, 0.00319676063007, 0.0297371827968, 1.31623986695) / 21</f>
        <v>2.1261641075385986</v>
      </c>
      <c r="E312" t="s">
        <v>8</v>
      </c>
      <c r="F312">
        <v>0</v>
      </c>
      <c r="G312">
        <v>0</v>
      </c>
      <c r="H312" s="1">
        <f t="shared" si="4"/>
        <v>0</v>
      </c>
    </row>
    <row r="313" spans="1:8" x14ac:dyDescent="0.25">
      <c r="A313" t="s">
        <v>394</v>
      </c>
      <c r="B313" t="s">
        <v>859</v>
      </c>
      <c r="C313" t="s">
        <v>398</v>
      </c>
      <c r="D313" s="1">
        <f>SUM(0.0269592964914, 3.13056121462, 1.03114231804, 1.2860198181, 8.68213498956, 1.44558375381, 2.58849610391, 4.61981310044, 1.91026296399, 0.987858528025, 0.218106198364, 30.4695686707, 12.1949839583, 16.0041696412, 7.9427664926, 2.88933812709, 0.612915087923, 0.297160027399, 11.6919216752, 3.04027739251, 17.1046561984) / 21</f>
        <v>6.1035569312701154</v>
      </c>
      <c r="E313" t="s">
        <v>8</v>
      </c>
      <c r="F313">
        <v>0</v>
      </c>
      <c r="G313">
        <v>0</v>
      </c>
      <c r="H313" s="1">
        <f t="shared" si="4"/>
        <v>0</v>
      </c>
    </row>
    <row r="314" spans="1:8" x14ac:dyDescent="0.25">
      <c r="A314" t="s">
        <v>399</v>
      </c>
      <c r="B314" t="s">
        <v>856</v>
      </c>
      <c r="C314" t="s">
        <v>400</v>
      </c>
      <c r="D314" s="1">
        <f>SUM(1.64835185432, 2.35988553314, 1.1755586155, 1.40101988014, 5.42550502362, 0.00100274465486, 0.0000400204500623, 0.037603618721, 0.0454570166755, 0.159738916317, 0.357346050681, 0.0732427660411, 0.555398080561, 0.171142287083, 1.54545845612, 1.26823289093, 0.35845427872, 1.57698889548, 0.503439959422, 1.59590175388, 0.569278270768) / 21</f>
        <v>0.99185937682021541</v>
      </c>
      <c r="E314" t="s">
        <v>8</v>
      </c>
      <c r="F314">
        <v>7.7529700000000004</v>
      </c>
      <c r="G314">
        <v>7.9219499999999998</v>
      </c>
      <c r="H314" s="1">
        <f t="shared" si="4"/>
        <v>7.8374600000000001</v>
      </c>
    </row>
    <row r="315" spans="1:8" x14ac:dyDescent="0.25">
      <c r="A315" t="s">
        <v>399</v>
      </c>
      <c r="B315" t="s">
        <v>857</v>
      </c>
      <c r="C315" t="s">
        <v>401</v>
      </c>
      <c r="D315" s="1">
        <f>SUM(1.96735296559, 0.00673594467062, 2.0951493893, 0.0900149088378, 2.70524006435, 2.86559388972, 1.35584398386, 3.63173611419, 4.14341685598, 0.0422838214001, 0.0012863282436, 0.00169262532706, 1.09813499374, 0.0138946156416, 0.427956042373, 0.0322743892526, 1.50685212845, 2.10402457546, 0.106801793113, 0.401806013268, 0.483988694616) / 21</f>
        <v>1.1943847684468276</v>
      </c>
      <c r="E315" t="s">
        <v>8</v>
      </c>
      <c r="F315">
        <v>7.7529700000000004</v>
      </c>
      <c r="G315">
        <v>7.9219499999999998</v>
      </c>
      <c r="H315" s="1">
        <f t="shared" si="4"/>
        <v>7.8374600000000001</v>
      </c>
    </row>
    <row r="316" spans="1:8" x14ac:dyDescent="0.25">
      <c r="A316" t="s">
        <v>399</v>
      </c>
      <c r="B316" t="s">
        <v>858</v>
      </c>
      <c r="C316" t="s">
        <v>402</v>
      </c>
      <c r="D316" s="1">
        <f>SUM(7.4378798553, 0.0637054203212, 1.39977297686, 1.15612521019, 0.623467683294, 4.21429520422, 0.0347457116672, 1.33642951095, 0.970697901109, 2.00603594201, 0.000763047123341, 0.217443335356, 6.72730312928, 0.317798186884, 5.02138259302, 0.187087311891, 0.474101743009, 18.4700745615, 0.0241976697613, 17.7222863766, 13.1643545819) / 21</f>
        <v>3.8842832358212398</v>
      </c>
      <c r="E316" t="s">
        <v>8</v>
      </c>
      <c r="F316">
        <v>7.7529700000000004</v>
      </c>
      <c r="G316">
        <v>7.9219499999999998</v>
      </c>
      <c r="H316" s="1">
        <f t="shared" si="4"/>
        <v>7.8374600000000001</v>
      </c>
    </row>
    <row r="317" spans="1:8" x14ac:dyDescent="0.25">
      <c r="A317" t="s">
        <v>399</v>
      </c>
      <c r="B317" t="s">
        <v>859</v>
      </c>
      <c r="C317" t="s">
        <v>403</v>
      </c>
      <c r="D317" s="1">
        <f>SUM(1.81545624936, 0.569015175503, 0.113773692131, 1.6694610097, 0.613811090837, 4.64040131006, 0.146013490573, 0.226385410025, 0.810647251708, 6.24046590595, 2.2474549519, 0.0174822495005, 0.0826299719581, 0.0100545936005, 2.47064190656, 0.141298018928, 0.872745550037, 5.17085827377, 0.0378423702755, 5.34848741852, 0.877825533376) / 21</f>
        <v>1.6248929249653616</v>
      </c>
      <c r="E317" t="s">
        <v>8</v>
      </c>
      <c r="F317">
        <v>7.7529700000000004</v>
      </c>
      <c r="G317">
        <v>7.9219499999999998</v>
      </c>
      <c r="H317" s="1">
        <f t="shared" si="4"/>
        <v>7.8374600000000001</v>
      </c>
    </row>
    <row r="318" spans="1:8" x14ac:dyDescent="0.25">
      <c r="A318" t="s">
        <v>404</v>
      </c>
      <c r="B318" t="s">
        <v>856</v>
      </c>
      <c r="C318" t="s">
        <v>405</v>
      </c>
      <c r="D318" s="1">
        <f>SUM(0.00883191488509, 2.06656648872, 0.00563294149916, 0.235974812133, 0.916098835164, 0.402167231592, 0.036525321498, 0.0270078522738, 5.05348917866, 0.294524077624, 1.34009415503, 15.2775586554, 5.67077449687, 1.23894216529, 0.0561981174286, 0.780102018281, 0.305423354547, 0.476019516732, 0.381183854059, 0.021788631092, 0.616632986323) / 21</f>
        <v>1.6767398383381742</v>
      </c>
      <c r="E318" t="s">
        <v>8</v>
      </c>
      <c r="F318">
        <v>75.553299999999993</v>
      </c>
      <c r="G318" t="s">
        <v>220</v>
      </c>
      <c r="H318" s="1">
        <f t="shared" si="4"/>
        <v>75.553299999999993</v>
      </c>
    </row>
    <row r="319" spans="1:8" x14ac:dyDescent="0.25">
      <c r="A319" t="s">
        <v>404</v>
      </c>
      <c r="B319" t="s">
        <v>857</v>
      </c>
      <c r="C319" t="s">
        <v>406</v>
      </c>
      <c r="D319" s="1">
        <f>SUM(0.100640114041, 16.5065739894, 1.91970749779, 2.7272470382, 6.72683301424, 0.951221755085, 0.200751544646, 0.180448708975, 2.94839735215, 2.04001412193, 1.31857892638, 17.5852545756, 0.683181928482, 0.0120871169713, 1.16882440788, 0.0172788898979, 0.0396062433043, 0.068294645437, 30.4859229462, 3.11699125489, 1.20819587048) / 21</f>
        <v>4.2860024734275948</v>
      </c>
      <c r="E319" t="s">
        <v>8</v>
      </c>
      <c r="F319">
        <v>75.553299999999993</v>
      </c>
      <c r="G319" t="s">
        <v>220</v>
      </c>
      <c r="H319" s="1">
        <f t="shared" si="4"/>
        <v>75.553299999999993</v>
      </c>
    </row>
    <row r="320" spans="1:8" x14ac:dyDescent="0.25">
      <c r="A320" t="s">
        <v>404</v>
      </c>
      <c r="B320" t="s">
        <v>858</v>
      </c>
      <c r="C320" t="s">
        <v>407</v>
      </c>
      <c r="D320" s="1">
        <f>SUM(2.01737854675, 1.92277764515, 0.686512701988, 0.885852895242, 1.90546782523, 2.03111174409, 0.135879106839, 0.768835023754, 24.0090589861, 0.00217286066361, 0.572639919661, 12.6522216841, 0.000393556397335, 3.33361816354, 3.08248959524, 3.64838461958, 0.661250550346, 0.350995286668, 2.69471204403, 4.03137512348, 0.00303275913479) / 21</f>
        <v>3.1141028875230354</v>
      </c>
      <c r="E320" t="s">
        <v>8</v>
      </c>
      <c r="F320">
        <v>75.553299999999993</v>
      </c>
      <c r="G320" t="s">
        <v>220</v>
      </c>
      <c r="H320" s="1">
        <f t="shared" si="4"/>
        <v>75.553299999999993</v>
      </c>
    </row>
    <row r="321" spans="1:8" x14ac:dyDescent="0.25">
      <c r="A321" t="s">
        <v>404</v>
      </c>
      <c r="B321" t="s">
        <v>859</v>
      </c>
      <c r="C321" t="s">
        <v>408</v>
      </c>
      <c r="D321" s="1">
        <f>SUM(0.0940404808693, 3.82825279614, 1.46401142183, 12.7951408707, 8.17966845608, 3.81944666523, 0.0115450840821, 0.642200996497, 0.306988989487, 0.283200336253, 1.63256449079, 5.02257016834, 1.24143192613, 0.0473041243795, 0.00412201606885, 2.99619411373, 0.000193690052459, 11.9438663258, 6.41684496127, 2.07994667085, 0.0494772555346) / 21</f>
        <v>2.9932862781006571</v>
      </c>
      <c r="E321" t="s">
        <v>8</v>
      </c>
      <c r="F321">
        <v>75.553299999999993</v>
      </c>
      <c r="G321" t="s">
        <v>220</v>
      </c>
      <c r="H321" s="1">
        <f t="shared" si="4"/>
        <v>75.553299999999993</v>
      </c>
    </row>
    <row r="322" spans="1:8" x14ac:dyDescent="0.25">
      <c r="A322" t="s">
        <v>409</v>
      </c>
      <c r="B322" t="s">
        <v>856</v>
      </c>
      <c r="C322" t="s">
        <v>410</v>
      </c>
      <c r="D322" s="1">
        <f>SUM(1.51808907637, 5.51986126907, 0.0421502209949, 0.0533097894221, 0.215110659741, 0.967832739128, 0.00344006472464, 0.00736720377044, 0.948164148033, 0.246238690008, 0.0000337282834659, 0.0052395957957, 0.156153280351, 0.0652097615691, 0.975919373715, 0.534059542886, 0.0256901146075, 0.0869989254112, 0.915164670157, 0.798243624464, 0.195300234069) / 21</f>
        <v>0.63236079583671645</v>
      </c>
      <c r="E322" t="s">
        <v>8</v>
      </c>
      <c r="F322">
        <v>16.041599999999999</v>
      </c>
      <c r="G322">
        <v>22.1264</v>
      </c>
      <c r="H322" s="1">
        <f t="shared" ref="H322:H385" si="5">IF(AND(F322="-",G322="-"),"-",AVERAGE(F322:G322))</f>
        <v>19.084</v>
      </c>
    </row>
    <row r="323" spans="1:8" x14ac:dyDescent="0.25">
      <c r="A323" t="s">
        <v>409</v>
      </c>
      <c r="B323" t="s">
        <v>857</v>
      </c>
      <c r="C323" t="s">
        <v>411</v>
      </c>
      <c r="D323" s="1">
        <f>SUM(0.455359541935, 0.262761961812, 0.225179649441, 9.56691002284, 4.4963973719, 2.75763233914, 1.29200606568, 2.42415482373, 1.29921898474, 0.0301043541097, 5.20221436916, 2.0750148938, 11.5444331005, 1.15772277028, 0.268252240684, 1.43128487546, 1.43711677374, 0.678716298899, 0.04962984023, 0.211508445843, 0.711746672833) / 21</f>
        <v>2.2655888284169854</v>
      </c>
      <c r="E323" t="s">
        <v>8</v>
      </c>
      <c r="F323">
        <v>16.041599999999999</v>
      </c>
      <c r="G323">
        <v>22.1264</v>
      </c>
      <c r="H323" s="1">
        <f t="shared" si="5"/>
        <v>19.084</v>
      </c>
    </row>
    <row r="324" spans="1:8" x14ac:dyDescent="0.25">
      <c r="A324" t="s">
        <v>409</v>
      </c>
      <c r="B324" t="s">
        <v>858</v>
      </c>
      <c r="C324" t="s">
        <v>412</v>
      </c>
      <c r="D324" s="1">
        <f>SUM(0.239376797161, 0.656976030856, 0.317574725927, 0.250447843108, 0.23767683744, 0.356370358729, 0.230546748616, 0.00430346554877, 0.249425602379, 1.34298557311, 2.83839523209, 1.59948761192, 1.68909272558, 4.81468794949, 0.0669739562522, 0.0424491967841, 0.795568765547, 2.10583753606, 0.596309157177, 0.048980321487, 0.632424175807) / 21</f>
        <v>0.91028050528900328</v>
      </c>
      <c r="E324" t="s">
        <v>8</v>
      </c>
      <c r="F324">
        <v>16.041599999999999</v>
      </c>
      <c r="G324">
        <v>22.1264</v>
      </c>
      <c r="H324" s="1">
        <f t="shared" si="5"/>
        <v>19.084</v>
      </c>
    </row>
    <row r="325" spans="1:8" x14ac:dyDescent="0.25">
      <c r="A325" t="s">
        <v>409</v>
      </c>
      <c r="B325" t="s">
        <v>859</v>
      </c>
      <c r="C325" t="s">
        <v>413</v>
      </c>
      <c r="D325" s="1">
        <f>SUM(0.0804925055559, 0.369554517864, 0.00314630499779, 1.00303123421, 0.0467179724009, 0.110167090847, 0.60401539269, 0.0804925055559, 0.369554517864, 0.00314630499779, 1.00303123421, 0.0467179724009, 0.110167090847, 0.60401539269, 0.125986656429, 2.1178969201, 0.0150808240324, 0.556543471967, 3.20305603582, 135.881610205, 3.03697013081) / 21</f>
        <v>7.1129235372042654</v>
      </c>
      <c r="E325" t="s">
        <v>8</v>
      </c>
      <c r="F325">
        <v>16.041599999999999</v>
      </c>
      <c r="G325">
        <v>22.1264</v>
      </c>
      <c r="H325" s="1">
        <f t="shared" si="5"/>
        <v>19.084</v>
      </c>
    </row>
    <row r="326" spans="1:8" x14ac:dyDescent="0.25">
      <c r="A326" t="s">
        <v>414</v>
      </c>
      <c r="B326" t="s">
        <v>856</v>
      </c>
      <c r="C326" t="s">
        <v>415</v>
      </c>
      <c r="D326" s="1">
        <f>SUM(2.77463081422, 0.00154660532363, 0.387074477658, 0.0000506117913039, 1.14519507223, 0.0126110560125, 0.0679857982093, 0.490616000758, 0.0471182536748, 0.122676126362, 0.0114894616086, 1.30150648922, 0.360408785301, 0.0536289907319, 0.514156704966, 1.07053476617, 0.0335502024005, 1.3832935878, 8.31634363718, 0.111224856068, 3.98142727099) / 21</f>
        <v>1.0565271223178823</v>
      </c>
      <c r="E326" t="s">
        <v>8</v>
      </c>
      <c r="F326">
        <v>29.079599999999999</v>
      </c>
      <c r="G326">
        <v>27.167400000000001</v>
      </c>
      <c r="H326" s="1">
        <f t="shared" si="5"/>
        <v>28.1235</v>
      </c>
    </row>
    <row r="327" spans="1:8" x14ac:dyDescent="0.25">
      <c r="A327" t="s">
        <v>414</v>
      </c>
      <c r="B327" t="s">
        <v>857</v>
      </c>
      <c r="C327" t="s">
        <v>416</v>
      </c>
      <c r="D327" s="1">
        <f>SUM(2.27205700895, 14.0133592556, 0.00266883980331, 0.0808953675127, 13.1589721523, 0.00556185872267, 2.12742840284, 2.33837956365, 1.48411054575, 8.19013565043, 1.46652594265, 38.6828730084, 0.000583175028783, 1.87101658842, 2.98552028348, 7.90259004549, 0.107889116883, 1.49389407505, 49.5859189972, 2.46101623886, 8.48922923977) / 21</f>
        <v>7.5581250169900223</v>
      </c>
      <c r="E327" t="s">
        <v>8</v>
      </c>
      <c r="F327">
        <v>29.079599999999999</v>
      </c>
      <c r="G327">
        <v>27.167400000000001</v>
      </c>
      <c r="H327" s="1">
        <f t="shared" si="5"/>
        <v>28.1235</v>
      </c>
    </row>
    <row r="328" spans="1:8" x14ac:dyDescent="0.25">
      <c r="A328" t="s">
        <v>414</v>
      </c>
      <c r="B328" t="s">
        <v>858</v>
      </c>
      <c r="C328" t="s">
        <v>417</v>
      </c>
      <c r="D328" s="1">
        <f>SUM(2.23942106431, 0.022645237517, 0.387707307614, 0.0417844604294, 27.8978030128, 0.436027595827, 2.72796413428, 1.05192018407, 1.42186116212, 1.66527311985, 0.0532673391815, 4.56193676336, 1.22529205432, 4.48877949331, 4.81076219724, 4.07462942001, 2.52929064915, 2.93535118612, 13.9897010365, 4.71953016016, 9.104469106) / 21</f>
        <v>4.3040674611509004</v>
      </c>
      <c r="E328" t="s">
        <v>8</v>
      </c>
      <c r="F328">
        <v>29.079599999999999</v>
      </c>
      <c r="G328">
        <v>27.167400000000001</v>
      </c>
      <c r="H328" s="1">
        <f t="shared" si="5"/>
        <v>28.1235</v>
      </c>
    </row>
    <row r="329" spans="1:8" x14ac:dyDescent="0.25">
      <c r="A329" t="s">
        <v>414</v>
      </c>
      <c r="B329" t="s">
        <v>859</v>
      </c>
      <c r="C329" t="s">
        <v>418</v>
      </c>
      <c r="D329" s="1">
        <f>SUM(0.313257286601, 2.82573724516, 0.012090454972, 2.43939739188, 21.4728172454, 1.12345604047, 9.13571925633, 0.761957141324, 0.584810054006, 4.23964026062, 2.11159754995, 16.3179088522, 0.31791937517, 6.76539309965, 3.01647675791, 1.14773437702, 1.31264081183, 0.69699717166, 29.9261069609, 0.948450668304, 14.9336405271) / 21</f>
        <v>5.7335118346884277</v>
      </c>
      <c r="E329" t="s">
        <v>8</v>
      </c>
      <c r="F329">
        <v>29.079599999999999</v>
      </c>
      <c r="G329">
        <v>27.167400000000001</v>
      </c>
      <c r="H329" s="1">
        <f t="shared" si="5"/>
        <v>28.1235</v>
      </c>
    </row>
    <row r="330" spans="1:8" x14ac:dyDescent="0.25">
      <c r="A330" t="s">
        <v>419</v>
      </c>
      <c r="B330" t="s">
        <v>856</v>
      </c>
      <c r="C330" t="s">
        <v>420</v>
      </c>
      <c r="D330" s="1">
        <f>SUM(6.16014971435, 12.0124426114, 0.0971452727933, 0.129911726485, 0.39136295559, 1.44461946844, 0.851497446, 0.519120527427, 0.799251723726, 2.62498929784, 0.719652979249, 0.395671973457, 0.0689487276419, 2.48228484779, 0.0162018498821, 3.58373832451, 0.818844670247, 3.11682288013, 4.34189292861, 1.37495868129, 7.13305666098) / 21</f>
        <v>2.3372650127542052</v>
      </c>
      <c r="E330" t="s">
        <v>29</v>
      </c>
      <c r="F330">
        <v>25.595700000000001</v>
      </c>
      <c r="G330">
        <v>19.432099999999998</v>
      </c>
      <c r="H330" s="1">
        <f t="shared" si="5"/>
        <v>22.5139</v>
      </c>
    </row>
    <row r="331" spans="1:8" x14ac:dyDescent="0.25">
      <c r="A331" t="s">
        <v>419</v>
      </c>
      <c r="B331" t="s">
        <v>857</v>
      </c>
      <c r="C331" t="s">
        <v>421</v>
      </c>
      <c r="D331" s="1">
        <f>SUM(5.7268683201, 42.7002983909, 0.138201985504, 0.758546610617, 48.0810602246, 1.75486848298, 3.43286868433, 0.00781889342679, 1.57953249019, 0.259597389947, 0.704496215387, 69.6667253811, 0.631926643092, 2.43566782578, 3.13952043182, 8.08861114849, 5.53690758276, 0.0117704957626, 100.076022259, 2.92898086505, 9.65522912865) / 21</f>
        <v>14.634072354737444</v>
      </c>
      <c r="E331" t="s">
        <v>29</v>
      </c>
      <c r="F331">
        <v>25.595700000000001</v>
      </c>
      <c r="G331">
        <v>19.432099999999998</v>
      </c>
      <c r="H331" s="1">
        <f t="shared" si="5"/>
        <v>22.5139</v>
      </c>
    </row>
    <row r="332" spans="1:8" x14ac:dyDescent="0.25">
      <c r="A332" t="s">
        <v>419</v>
      </c>
      <c r="B332" t="s">
        <v>858</v>
      </c>
      <c r="C332" t="s">
        <v>422</v>
      </c>
      <c r="D332" s="1">
        <f>SUM(3.09010848506, 0.433911450383, 9.33796393844, 0.97257056156, 12.0094235507, 8.83839942448, 0.0535183608139, 0.000241487646658, 0.428972967318, 0.015133084552, 3.76772742998, 49.8567174905, 2.62903096935, 2.66705180076, 0.809443089198, 0.620882816718, 0.000384890461911, 0.436988431536, 2.86774365117, 0.844767972472, 2.77430030177) / 21</f>
        <v>4.8788229597556878</v>
      </c>
      <c r="E332" t="s">
        <v>29</v>
      </c>
      <c r="F332">
        <v>25.595700000000001</v>
      </c>
      <c r="G332">
        <v>19.432099999999998</v>
      </c>
      <c r="H332" s="1">
        <f t="shared" si="5"/>
        <v>22.5139</v>
      </c>
    </row>
    <row r="333" spans="1:8" x14ac:dyDescent="0.25">
      <c r="A333" t="s">
        <v>419</v>
      </c>
      <c r="B333" t="s">
        <v>859</v>
      </c>
      <c r="C333" t="s">
        <v>423</v>
      </c>
      <c r="D333" s="1">
        <f>SUM(3.09963825529, 0.825054595646, 0.0704994534648, 15.5976721141, 30.0327867754, 0.0068501243887, 2.32500147759, 6.99333813194, 2.10877052331, 2.19476759528, 0.00716181335838, 21.644428323, 2.15863090576, 15.4995965977, 25.734563436, 6.51376989065, 11.1408714662, 35.4682215734, 50.7702723848, 16.7341086427, 15.4406129657) / 21</f>
        <v>12.588886525984659</v>
      </c>
      <c r="E333" t="s">
        <v>29</v>
      </c>
      <c r="F333">
        <v>25.595700000000001</v>
      </c>
      <c r="G333">
        <v>19.432099999999998</v>
      </c>
      <c r="H333" s="1">
        <f t="shared" si="5"/>
        <v>22.5139</v>
      </c>
    </row>
    <row r="334" spans="1:8" x14ac:dyDescent="0.25">
      <c r="A334" t="s">
        <v>424</v>
      </c>
      <c r="B334" t="s">
        <v>856</v>
      </c>
      <c r="C334" t="s">
        <v>425</v>
      </c>
      <c r="D334" s="1">
        <f>SUM(0.436111401496, 0.133527874487, 0.00073631019406, 0.972985308652, 0.235034704539, 1.13133673499, 0.869515195564, 1.86362579856, 0.00288199940991, 0.694281697103, 1.73064193374, 2.39646834324, 0.0407499923192, 0.353363485141, 0.189032414639, 0.82926727887, 0.390422781137, 0.280031029952, 0.343848496199, 0.140179084573, 0.757267418187) / 21</f>
        <v>0.65672901347581758</v>
      </c>
      <c r="E334" t="s">
        <v>8</v>
      </c>
      <c r="F334">
        <v>8.4004700000000003</v>
      </c>
      <c r="G334">
        <v>55.149099999999997</v>
      </c>
      <c r="H334" s="1">
        <f t="shared" si="5"/>
        <v>31.774784999999998</v>
      </c>
    </row>
    <row r="335" spans="1:8" x14ac:dyDescent="0.25">
      <c r="A335" t="s">
        <v>424</v>
      </c>
      <c r="B335" t="s">
        <v>857</v>
      </c>
      <c r="C335" t="s">
        <v>426</v>
      </c>
      <c r="D335" s="1">
        <f>SUM(0.381656949512, 1.80351466362, 0.0204884082027, 6.62789073173, 44.0107293716, 2.70252023454, 13.7732546315, 0.619015377747, 25.4659437789, 0.219282396449, 0.0028955606099, 8.56314531409, 4.04642866922, 5.94435065838, 0.13779053131, 6.68418088866, 0.0599595002797, 2.91619734481, 0.00938804229633, 1.4101383505, 0.342141754078) / 21</f>
        <v>5.9876625313349834</v>
      </c>
      <c r="E335" t="s">
        <v>8</v>
      </c>
      <c r="F335">
        <v>8.4004700000000003</v>
      </c>
      <c r="G335">
        <v>55.149099999999997</v>
      </c>
      <c r="H335" s="1">
        <f t="shared" si="5"/>
        <v>31.774784999999998</v>
      </c>
    </row>
    <row r="336" spans="1:8" x14ac:dyDescent="0.25">
      <c r="A336" t="s">
        <v>424</v>
      </c>
      <c r="B336" t="s">
        <v>858</v>
      </c>
      <c r="C336" t="s">
        <v>427</v>
      </c>
      <c r="D336" s="1">
        <f>SUM(0.115178595218, 0.0683046247203, 1.80863439674, 0.289237116664, 0.0285776704839, 0.311597844819, 0.81905745191, 1.05175909349, 3.56696948734, 1.30484899816, 0.876933673262, 3.74309112363, 4.91789881102, 0.0765202845261, 1.17173091902, 0.416777516168, 0.574273160918, 0.525135065064, 1.71221581298, 2.60130678959, 0.29211740971) / 21</f>
        <v>1.2510555164492048</v>
      </c>
      <c r="E336" t="s">
        <v>8</v>
      </c>
      <c r="F336">
        <v>8.4004700000000003</v>
      </c>
      <c r="G336">
        <v>55.149099999999997</v>
      </c>
      <c r="H336" s="1">
        <f t="shared" si="5"/>
        <v>31.774784999999998</v>
      </c>
    </row>
    <row r="337" spans="1:8" x14ac:dyDescent="0.25">
      <c r="A337" t="s">
        <v>424</v>
      </c>
      <c r="B337" t="s">
        <v>859</v>
      </c>
      <c r="C337" t="s">
        <v>428</v>
      </c>
      <c r="D337" s="1">
        <f>SUM(0.606166402413, 0.686844755218, 5.4089734712, 2.97393266494, 3.70412913213, 5.33366004609, 1.07671810124, 3.96125744409, 5.66229293167, 1.70988507127, 9.22013406286, 4.07356383259, 0.31312649402, 0.00653722524346, 0.517842854405, 1.09424229825, 0.108581060578, 0.605841839837, 0.782134928028, 1.46398497415, 0.353614872075) / 21</f>
        <v>2.3649268791570219</v>
      </c>
      <c r="E337" t="s">
        <v>8</v>
      </c>
      <c r="F337">
        <v>8.4004700000000003</v>
      </c>
      <c r="G337">
        <v>55.149099999999997</v>
      </c>
      <c r="H337" s="1">
        <f t="shared" si="5"/>
        <v>31.774784999999998</v>
      </c>
    </row>
    <row r="338" spans="1:8" x14ac:dyDescent="0.25">
      <c r="A338" t="s">
        <v>429</v>
      </c>
      <c r="B338" t="s">
        <v>856</v>
      </c>
      <c r="C338" t="s">
        <v>430</v>
      </c>
      <c r="D338" s="1">
        <f>SUM(0.238275486482, 0.66085560977, 1.50014955231, 1.52762317867, 0.0402701329656, 0.0170944315268, 1.44823229046, 0.589765337755, 8.11315573004, 6.16193674953, 0.513837324191, 29.7540788568, 0.622622184811, 4.80469224406, 3.20193599835, 0.335421468833, 0.286288913268, 0.538518699314, 0.031278167642, 0.000447840913634, 0.187563743959) / 21</f>
        <v>2.8844782829357634</v>
      </c>
      <c r="E338" t="s">
        <v>8</v>
      </c>
      <c r="F338">
        <v>17.7499</v>
      </c>
      <c r="G338">
        <v>21.1539</v>
      </c>
      <c r="H338" s="1">
        <f t="shared" si="5"/>
        <v>19.451900000000002</v>
      </c>
    </row>
    <row r="339" spans="1:8" x14ac:dyDescent="0.25">
      <c r="A339" t="s">
        <v>429</v>
      </c>
      <c r="B339" t="s">
        <v>857</v>
      </c>
      <c r="C339" t="s">
        <v>431</v>
      </c>
      <c r="D339" s="1">
        <f>SUM(0.171326927325, 36.1217811419, 0.698377197711, 0.353071543378, 14.0519713075, 3.37894067205, 4.63980188912, 0.0945302306761, 8.95035408594, 0.00171032603221, 0.830909759236, 10.3696807754, 2.02214319095, 0.0455234432325, 0.851198277469, 22.3645383543, 2.23977776495, 2.80555690061, 13.9736322673, 2.90314247073, 0.376170374685) / 21</f>
        <v>6.0592447095473725</v>
      </c>
      <c r="E339" t="s">
        <v>8</v>
      </c>
      <c r="F339">
        <v>17.7499</v>
      </c>
      <c r="G339">
        <v>21.1539</v>
      </c>
      <c r="H339" s="1">
        <f t="shared" si="5"/>
        <v>19.451900000000002</v>
      </c>
    </row>
    <row r="340" spans="1:8" x14ac:dyDescent="0.25">
      <c r="A340" t="s">
        <v>429</v>
      </c>
      <c r="B340" t="s">
        <v>858</v>
      </c>
      <c r="C340" t="s">
        <v>432</v>
      </c>
      <c r="D340" s="1">
        <f>SUM(7.02010622855, 0.232742715708, 2.19669020356, 0.047546232722, 0.0558656631994, 9.94180392709, 0.0097091409954, 0.115203157461, 0.143139526545, 0.722005895125, 0.373095769795, 0.0742156054605, 2.28315529362, 0.253878352901, 1.73923622929, 0.249744426912, 0.0215570699536, 1.21242858269, 0.692131296433, 0.861186791108, 1.60933968326) / 21</f>
        <v>1.4216562758275668</v>
      </c>
      <c r="E340" t="s">
        <v>8</v>
      </c>
      <c r="F340">
        <v>17.7499</v>
      </c>
      <c r="G340">
        <v>21.1539</v>
      </c>
      <c r="H340" s="1">
        <f t="shared" si="5"/>
        <v>19.451900000000002</v>
      </c>
    </row>
    <row r="341" spans="1:8" x14ac:dyDescent="0.25">
      <c r="A341" t="s">
        <v>429</v>
      </c>
      <c r="B341" t="s">
        <v>859</v>
      </c>
      <c r="C341" t="s">
        <v>433</v>
      </c>
      <c r="D341" s="1">
        <f>SUM(1.70597277887, 0.152878269535, 0.219756108698, 0.0246360310947, 7.98522576346, 18.0553675492, 0.691478078505, 0.0753248690585, 1.86592266034, 2.92462865348, 4.61051497018, 17.8038600564, 0.0689249710893, 0.81586810668, 0.0942694924611, 2.52124983709, 0.498109224116, 2.46950378531, 7.77960426973, 4.01492158553, 1.35942868992) / 21</f>
        <v>3.6065450357498863</v>
      </c>
      <c r="E341" t="s">
        <v>8</v>
      </c>
      <c r="F341">
        <v>17.7499</v>
      </c>
      <c r="G341">
        <v>21.1539</v>
      </c>
      <c r="H341" s="1">
        <f t="shared" si="5"/>
        <v>19.451900000000002</v>
      </c>
    </row>
    <row r="342" spans="1:8" x14ac:dyDescent="0.25">
      <c r="A342" t="s">
        <v>434</v>
      </c>
      <c r="B342" t="s">
        <v>856</v>
      </c>
      <c r="C342" t="s">
        <v>435</v>
      </c>
      <c r="D342" s="1">
        <f>SUM(2.17732125866, 4.53379459538, 0.35659298989, 0.00292721717678, 0.426692905923, 0.975806553143, 0.198682939114, 6.91999010507, 8.72202134868, 0.226278887891, 0.299397681583, 1.51773961324, 0.543820319239, 0.643717683924, 5.76265396471, 1.11820646679, 3.00698952232, 0.295501918173, 11.7135584031, 2.81170278283, 0.210256513129) / 21</f>
        <v>2.498269222379323</v>
      </c>
      <c r="E342" t="s">
        <v>8</v>
      </c>
      <c r="F342">
        <v>68.193899999999999</v>
      </c>
      <c r="G342">
        <v>73.509500000000003</v>
      </c>
      <c r="H342" s="1">
        <f t="shared" si="5"/>
        <v>70.851699999999994</v>
      </c>
    </row>
    <row r="343" spans="1:8" x14ac:dyDescent="0.25">
      <c r="A343" t="s">
        <v>434</v>
      </c>
      <c r="B343" t="s">
        <v>857</v>
      </c>
      <c r="C343" t="s">
        <v>436</v>
      </c>
      <c r="D343" s="1">
        <f>SUM(1.75042102143, 0.0160059458715, 10.3732214526, 1.20911797757, 1.81570881135, 0.126821018564, 0.0125049354329, 1.56683819508, 3.44305200166, 5.58417960418, 2.54743171331, 0.680888212809, 0.506662339563, 1.01785573428, 1.1924752479, 2.99907507344, 0.464742384995, 0.00352675167223, 4.75687040018, 1.31419635299, 0.436483439964) / 21</f>
        <v>1.9913370768972205</v>
      </c>
      <c r="E343" t="s">
        <v>8</v>
      </c>
      <c r="F343">
        <v>68.193899999999999</v>
      </c>
      <c r="G343">
        <v>73.509500000000003</v>
      </c>
      <c r="H343" s="1">
        <f t="shared" si="5"/>
        <v>70.851699999999994</v>
      </c>
    </row>
    <row r="344" spans="1:8" x14ac:dyDescent="0.25">
      <c r="A344" t="s">
        <v>434</v>
      </c>
      <c r="B344" t="s">
        <v>858</v>
      </c>
      <c r="C344" t="s">
        <v>437</v>
      </c>
      <c r="D344" s="1">
        <f>SUM(0.0965950582499, 0.13085356286, 3.72329197975, 1.09813497414, 0.692257088326, 4.08902721952, 0.673429833998, 0.912847338723, 0.0589328399999, 2.97383927937, 0.946181920518, 2.04534650104, 0.759527089427, 2.7614479222, 0.225617311051, 0.00931102284681, 0.555781827109, 1.29075283289, 0.129089090582, 7.12061883116, 3.1943563152) / 21</f>
        <v>1.5946304685219335</v>
      </c>
      <c r="E344" t="s">
        <v>8</v>
      </c>
      <c r="F344">
        <v>68.193899999999999</v>
      </c>
      <c r="G344">
        <v>73.509500000000003</v>
      </c>
      <c r="H344" s="1">
        <f t="shared" si="5"/>
        <v>70.851699999999994</v>
      </c>
    </row>
    <row r="345" spans="1:8" x14ac:dyDescent="0.25">
      <c r="A345" t="s">
        <v>434</v>
      </c>
      <c r="B345" t="s">
        <v>859</v>
      </c>
      <c r="C345" t="s">
        <v>438</v>
      </c>
      <c r="D345" s="1">
        <f>SUM(0.0201811054198, 0.0109517810691, 0.52484865179, 13.3407421109, 0.0988182390568, 0.151793046322, 3.56035497317, 0.00000166246754765, 0.639125855345, 1.13449754883, 3.21517287643, 4.49197607508, 1.92494670834, 4.67533159938, 1.13009423733, 0.172373755972, 1.29175967626, 4.30528002229, 0.0327106016744, 2.24336940483, 0.681197673581) / 21</f>
        <v>2.078358457406555</v>
      </c>
      <c r="E345" t="s">
        <v>8</v>
      </c>
      <c r="F345">
        <v>68.193899999999999</v>
      </c>
      <c r="G345">
        <v>73.509500000000003</v>
      </c>
      <c r="H345" s="1">
        <f t="shared" si="5"/>
        <v>70.851699999999994</v>
      </c>
    </row>
    <row r="346" spans="1:8" x14ac:dyDescent="0.25">
      <c r="A346" t="s">
        <v>439</v>
      </c>
      <c r="B346" t="s">
        <v>856</v>
      </c>
      <c r="C346" t="s">
        <v>440</v>
      </c>
      <c r="D346" s="1">
        <f>SUM(0.0933226553189, 1.00475607726, 0.72288017954, 0.675991976122, 22.8324961886, 3.37338466907, 0.946434699365, 0.690442608441, 0.578210521115, 1.13396457306, 0.92079293008, 3.7700143068, 0.00418900306976, 0.146812227013, 0.259964077846, 0.174226347793, 0.021982800919, 0.261575179407, 0.40499071923, 0.0897754434047, 0.128825219582) / 21</f>
        <v>1.8207158287160166</v>
      </c>
      <c r="E346" t="s">
        <v>29</v>
      </c>
      <c r="F346">
        <v>9.0047999999999995</v>
      </c>
      <c r="G346">
        <v>8.3994199999999992</v>
      </c>
      <c r="H346" s="1">
        <f t="shared" si="5"/>
        <v>8.7021099999999993</v>
      </c>
    </row>
    <row r="347" spans="1:8" x14ac:dyDescent="0.25">
      <c r="A347" t="s">
        <v>439</v>
      </c>
      <c r="B347" t="s">
        <v>857</v>
      </c>
      <c r="C347" t="s">
        <v>441</v>
      </c>
      <c r="D347" s="1">
        <f>SUM(4.77641421343, 53.6214296302, 0.0286547281193, 9.50935480613, 117.580261399, 0.193019638936, 3.2848850192, 0.432846595691, 1.4926624255, 1.69922670027, 14.2639131934, 162.116427179, 0.507226080603, 0.373183245975, 0.82767935014, 6.82006870146, 0.245357801862, 6.39801355253, 49.3098728383, 0.250894219692, 0.00271355663567) / 21</f>
        <v>20.654004994098759</v>
      </c>
      <c r="E347" t="s">
        <v>29</v>
      </c>
      <c r="F347">
        <v>9.0047999999999995</v>
      </c>
      <c r="G347">
        <v>8.3994199999999992</v>
      </c>
      <c r="H347" s="1">
        <f t="shared" si="5"/>
        <v>8.7021099999999993</v>
      </c>
    </row>
    <row r="348" spans="1:8" x14ac:dyDescent="0.25">
      <c r="A348" t="s">
        <v>439</v>
      </c>
      <c r="B348" t="s">
        <v>858</v>
      </c>
      <c r="C348" t="s">
        <v>442</v>
      </c>
      <c r="D348" s="1">
        <f>SUM(1.35101831767, 1.57039301889, 0.293468363729, 3.12836573281, 39.5496675074, 7.14911077522, 11.615185478, 0.00386380232881, 0.145089715107, 2.70673693181, 21.5471543913, 53.8060844467, 0.483633057893, 0.456948612612, 2.83895995577, 1.46300004404, 0.311130423464, 7.33363223377, 95.034470748, 0.109991154888, 3.94724338421) / 21</f>
        <v>12.135483242648183</v>
      </c>
      <c r="E348" t="s">
        <v>29</v>
      </c>
      <c r="F348">
        <v>9.0047999999999995</v>
      </c>
      <c r="G348">
        <v>8.3994199999999992</v>
      </c>
      <c r="H348" s="1">
        <f t="shared" si="5"/>
        <v>8.7021099999999993</v>
      </c>
    </row>
    <row r="349" spans="1:8" x14ac:dyDescent="0.25">
      <c r="A349" t="s">
        <v>439</v>
      </c>
      <c r="B349" t="s">
        <v>859</v>
      </c>
      <c r="C349" t="s">
        <v>443</v>
      </c>
      <c r="D349" s="1">
        <f>SUM(5.02156723241, 3.2762262912, 0.444387674072, 5.15775505903, 11.1561952261, 0.700145735861, 6.97328485393, 4.16595942856, 5.82103403042, 0.244636620189, 1.6719541377, 18.608594446, 2.63755089803, 10.4848095476, 1.08469333992, 2.6061942359, 1.21127517951, 4.41651887922, 21.3647648707, 3.02709523297, 4.14877845943) / 21</f>
        <v>5.4392105418453331</v>
      </c>
      <c r="E349" t="s">
        <v>29</v>
      </c>
      <c r="F349">
        <v>9.0047999999999995</v>
      </c>
      <c r="G349">
        <v>8.3994199999999992</v>
      </c>
      <c r="H349" s="1">
        <f t="shared" si="5"/>
        <v>8.7021099999999993</v>
      </c>
    </row>
    <row r="350" spans="1:8" x14ac:dyDescent="0.25">
      <c r="A350" t="s">
        <v>444</v>
      </c>
      <c r="B350" t="s">
        <v>856</v>
      </c>
      <c r="C350" t="s">
        <v>445</v>
      </c>
      <c r="D350" s="1">
        <f>SUM(0.209975974468, 0.606883351366, 0.646011426672, 6.93644854412, 0.0867994857964, 0.902606305898, 4.15405844695, 0.167194505129, 0.353773810631, 1.39476624259, 0.126657103419, 0.115104927272, 0.918684109436, 0.00615891038144, 0.0826743056102, 0.357100439881, 0.645844625378, 2.78859582186, 3.1957185789, 0.0839953887278, 0.994021756382) / 21</f>
        <v>1.1796701933746589</v>
      </c>
      <c r="E350" t="s">
        <v>8</v>
      </c>
      <c r="F350">
        <v>0</v>
      </c>
      <c r="G350">
        <v>0</v>
      </c>
      <c r="H350" s="1">
        <f t="shared" si="5"/>
        <v>0</v>
      </c>
    </row>
    <row r="351" spans="1:8" x14ac:dyDescent="0.25">
      <c r="A351" t="s">
        <v>444</v>
      </c>
      <c r="B351" t="s">
        <v>857</v>
      </c>
      <c r="C351" t="s">
        <v>446</v>
      </c>
      <c r="D351" s="1">
        <f>SUM(26.7633432758, 39.4407249977, 6.94620595171, 0.315555388452, 30.3863057671, 3.51016952204, 3.6017806448, 13.618339959, 1.42912218376, 2.3541098539, 0.4917409907, 30.6761083148, 17.4803182265, 0.0591445124875, 1.82392161412, 3.48370079637, 0.893193268622, 0.20226216961, 0.0471922399213, 0.956288495035, 0.0240300881487) / 21</f>
        <v>8.7858837266941201</v>
      </c>
      <c r="E351" t="s">
        <v>8</v>
      </c>
      <c r="F351">
        <v>0</v>
      </c>
      <c r="G351">
        <v>0</v>
      </c>
      <c r="H351" s="1">
        <f t="shared" si="5"/>
        <v>0</v>
      </c>
    </row>
    <row r="352" spans="1:8" x14ac:dyDescent="0.25">
      <c r="A352" t="s">
        <v>444</v>
      </c>
      <c r="B352" t="s">
        <v>858</v>
      </c>
      <c r="C352" t="s">
        <v>447</v>
      </c>
      <c r="D352" s="1">
        <f>SUM(8.49264934971, 0.313836253696, 0.457259581201, 21.6289809988, 0.0133738775651, 0.136736048118, 9.64901939855, 0.125033279436, 0.50385451934, 0.0144971597908, 3.38398440018, 0.546184309633, 7.2461143915, 0.477451355056, 1.23454521603, 0.186645851072, 3.93328321714, 0.843893047077, 2.65152675011, 0.0821636688168, 1.36548550105) / 21</f>
        <v>3.0136437225653192</v>
      </c>
      <c r="E352" t="s">
        <v>8</v>
      </c>
      <c r="F352">
        <v>0</v>
      </c>
      <c r="G352">
        <v>0</v>
      </c>
      <c r="H352" s="1">
        <f t="shared" si="5"/>
        <v>0</v>
      </c>
    </row>
    <row r="353" spans="1:8" x14ac:dyDescent="0.25">
      <c r="A353" t="s">
        <v>444</v>
      </c>
      <c r="B353" t="s">
        <v>859</v>
      </c>
      <c r="C353" t="s">
        <v>448</v>
      </c>
      <c r="D353" s="1">
        <f>SUM(0.0781414082066, 0.00255975530103, 0.685378404391, 13.8903434106, 1.47282523876, 10.5662188261, 5.61210558961, 0.144339748785, 0.198553544549, 1.61502124832, 8.58024121773, 0.0318368049779, 1.02749569008, 3.50996559654, 0.125724116986, 1.38743462291, 1.68163728665, 0.496668248899, 3.07769470108, 0.0396781920508, 2.55764243511) / 21</f>
        <v>2.7038812422683964</v>
      </c>
      <c r="E353" t="s">
        <v>8</v>
      </c>
      <c r="F353">
        <v>0</v>
      </c>
      <c r="G353">
        <v>0</v>
      </c>
      <c r="H353" s="1">
        <f t="shared" si="5"/>
        <v>0</v>
      </c>
    </row>
    <row r="354" spans="1:8" x14ac:dyDescent="0.25">
      <c r="A354" t="s">
        <v>449</v>
      </c>
      <c r="B354" t="s">
        <v>856</v>
      </c>
      <c r="C354" t="s">
        <v>450</v>
      </c>
      <c r="D354" s="1">
        <f>SUM(0.0122106742527, 0.893267889495, 0.425059361458, 0.87888663039, 4.5489423996, 10.8420847928, 0.352118659621, 0.888664972862, 7.4260163016, 0.20534955003, 1.21355150004, 2.74196584203, 0.00933243433757, 0.0197684874572, 2.22562253041, 9.34797747858, 0.787387181568, 0.114247846259, 0.54632286084, 0.000336776796742, 0.0307115377798) / 21</f>
        <v>2.0718964622955718</v>
      </c>
      <c r="E354" t="s">
        <v>29</v>
      </c>
      <c r="F354">
        <v>47.284599999999998</v>
      </c>
      <c r="G354">
        <v>44.422600000000003</v>
      </c>
      <c r="H354" s="1">
        <f t="shared" si="5"/>
        <v>45.8536</v>
      </c>
    </row>
    <row r="355" spans="1:8" x14ac:dyDescent="0.25">
      <c r="A355" t="s">
        <v>449</v>
      </c>
      <c r="B355" t="s">
        <v>857</v>
      </c>
      <c r="C355" t="s">
        <v>451</v>
      </c>
      <c r="D355" s="1">
        <f>SUM(1.08845133858, 58.9677316849, 2.78613476839, 0.152774927811, 3.82630062698, 1.31363955985, 5.22826531786, 1.78807024328, 40.5414596521, 1.17119169392, 7.42861305637, 10.0433280929, 5.97456247237, 0.180027889013, 0.396477208279, 12.7991232896, 2.71470415337, 0.0520206233635, 10.6027426882, 4.56755782235, 7.9981275213) / 21</f>
        <v>8.5533954586088825</v>
      </c>
      <c r="E355" t="s">
        <v>29</v>
      </c>
      <c r="F355">
        <v>47.284599999999998</v>
      </c>
      <c r="G355">
        <v>44.422600000000003</v>
      </c>
      <c r="H355" s="1">
        <f t="shared" si="5"/>
        <v>45.8536</v>
      </c>
    </row>
    <row r="356" spans="1:8" x14ac:dyDescent="0.25">
      <c r="A356" t="s">
        <v>449</v>
      </c>
      <c r="B356" t="s">
        <v>858</v>
      </c>
      <c r="C356" t="s">
        <v>452</v>
      </c>
      <c r="D356" s="1">
        <f>SUM(3.62152032224, 14.541780584, 0.0069242451691, 0.963189807864, 2.20474443881, 1.59348245323, 1.31186207392, 5.9457925537, 19.9222479219, 0.161865293691, 2.20034064875, 17.6007511325, 0.123496391098, 2.60230431396, 1.02977635511, 0.284768856663, 2.25673443828, 3.11543218106, 0.573295776904, 11.8440429895, 1.05436658136) / 21</f>
        <v>4.4266056837956729</v>
      </c>
      <c r="E356" t="s">
        <v>29</v>
      </c>
      <c r="F356">
        <v>47.284599999999998</v>
      </c>
      <c r="G356">
        <v>44.422600000000003</v>
      </c>
      <c r="H356" s="1">
        <f t="shared" si="5"/>
        <v>45.8536</v>
      </c>
    </row>
    <row r="357" spans="1:8" x14ac:dyDescent="0.25">
      <c r="A357" t="s">
        <v>449</v>
      </c>
      <c r="B357" t="s">
        <v>859</v>
      </c>
      <c r="C357" t="s">
        <v>453</v>
      </c>
      <c r="D357" s="1">
        <f>SUM(16.5621480957, 115.765113943, 2.19040554403, 33.0069799561, 0.309927126268, 35.6552576164, 20.7298883728, 16.0224532996, 133.690902556, 1.37272682045, 48.3667896365, 4.67604107745, 36.3196147672, 17.1363556742, 16.6587655805, 90.1569108162, 1.72292186155, 20.4174139759, 17.6864094705, 3.14162748491, 17.9334698241) / 21</f>
        <v>30.929624928540864</v>
      </c>
      <c r="E357" t="s">
        <v>29</v>
      </c>
      <c r="F357">
        <v>47.284599999999998</v>
      </c>
      <c r="G357">
        <v>44.422600000000003</v>
      </c>
      <c r="H357" s="1">
        <f t="shared" si="5"/>
        <v>45.8536</v>
      </c>
    </row>
    <row r="358" spans="1:8" x14ac:dyDescent="0.25">
      <c r="A358" t="s">
        <v>454</v>
      </c>
      <c r="B358" t="s">
        <v>856</v>
      </c>
      <c r="C358" t="s">
        <v>455</v>
      </c>
      <c r="D358" s="1">
        <f>SUM(0.679215363071, 0.490750241273, 3.86569008597, 0.000268068938005, 6.54562843108, 4.37617447291, 2.19552742132, 3.221089775, 1.14991235182, 7.14863706581, 6.77559798722, 25.6528480458, 0.000271535371095, 0.811727589489, 3.98003292862, 3.45266610222, 0.543863727905, 12.0018910069, 33.939882652, 1.71219015754, 2.75907892215) / 21</f>
        <v>5.7763306634479568</v>
      </c>
      <c r="E358" t="s">
        <v>8</v>
      </c>
      <c r="F358">
        <v>23.0639</v>
      </c>
      <c r="G358">
        <v>26.644600000000001</v>
      </c>
      <c r="H358" s="1">
        <f t="shared" si="5"/>
        <v>24.85425</v>
      </c>
    </row>
    <row r="359" spans="1:8" x14ac:dyDescent="0.25">
      <c r="A359" t="s">
        <v>454</v>
      </c>
      <c r="B359" t="s">
        <v>857</v>
      </c>
      <c r="C359" t="s">
        <v>456</v>
      </c>
      <c r="D359" s="1">
        <f>SUM(0.42013209178, 1.05518985727, 0.0972347714464, 1.76944368098, 57.5850880135, 0.015452492639, 1.04298504018, 3.14825327751, 19.5593181566, 0.836676661022, 0.490644161289, 0.107811148371, 0.667610601835, 0.526819085513, 0.0826497583361, 0.219121398974, 0.565831912729, 2.76438880324, 0.355377319586, 0.166461694404, 1.9053606228) / 21</f>
        <v>4.4467547880954514</v>
      </c>
      <c r="E359" t="s">
        <v>8</v>
      </c>
      <c r="F359">
        <v>23.0639</v>
      </c>
      <c r="G359">
        <v>26.644600000000001</v>
      </c>
      <c r="H359" s="1">
        <f t="shared" si="5"/>
        <v>24.85425</v>
      </c>
    </row>
    <row r="360" spans="1:8" x14ac:dyDescent="0.25">
      <c r="A360" t="s">
        <v>454</v>
      </c>
      <c r="B360" t="s">
        <v>858</v>
      </c>
      <c r="C360" t="s">
        <v>457</v>
      </c>
      <c r="D360" s="1">
        <f>SUM(5.10942018521, 0.00477544803639, 0.00943692537912, 0.00473395795001, 0.122883478625, 1.06686291451, 0.00360001409872, 3.98750437543, 0.018485650253, 0.614266680557, 5.05502301497, 0.141234937747, 17.368060094, 2.05957935089, 0.4404101995, 0.0568831598152, 0.452644922718, 0.0630928485114, 0.0181767568011, 3.23296228144, 0.072444178739) / 21</f>
        <v>1.9001181607229018</v>
      </c>
      <c r="E360" t="s">
        <v>8</v>
      </c>
      <c r="F360">
        <v>23.0639</v>
      </c>
      <c r="G360">
        <v>26.644600000000001</v>
      </c>
      <c r="H360" s="1">
        <f t="shared" si="5"/>
        <v>24.85425</v>
      </c>
    </row>
    <row r="361" spans="1:8" x14ac:dyDescent="0.25">
      <c r="A361" t="s">
        <v>454</v>
      </c>
      <c r="B361" t="s">
        <v>859</v>
      </c>
      <c r="C361" t="s">
        <v>458</v>
      </c>
      <c r="D361" s="1">
        <f>SUM(9.18879292719, 0.0136258967025, 0.25165372922, 0.241681394394, 6.49957194062, 0.174942163566, 2.64597861075, 2.3423361184, 0.0196006393678, 1.39271468001, 0.317290233787, 1.03030883293, 3.53615713046, 0.00597188434086, 2.85939593732, 1.11702852661, 0.0321712152642, 13.8045179758, 2.12158322316, 2.69692315886, 0.16240140276) / 21</f>
        <v>2.4026022676910648</v>
      </c>
      <c r="E361" t="s">
        <v>8</v>
      </c>
      <c r="F361">
        <v>23.0639</v>
      </c>
      <c r="G361">
        <v>26.644600000000001</v>
      </c>
      <c r="H361" s="1">
        <f t="shared" si="5"/>
        <v>24.85425</v>
      </c>
    </row>
    <row r="362" spans="1:8" x14ac:dyDescent="0.25">
      <c r="A362" t="s">
        <v>459</v>
      </c>
      <c r="B362" t="s">
        <v>856</v>
      </c>
      <c r="C362" t="s">
        <v>460</v>
      </c>
      <c r="D362" s="1">
        <f>SUM(1.26337176852, 0.547712224602, 0.252553321151, 0.0376356056804, 1.11792130926, 0.802871425326, 0.000361153160119, 0.107369656259, 0.543234721826, 0.00851174584333, 0.355750961531, 0.37761581834, 0.00211076166032, 0.29867499514, 4.33894241816, 0.0301878417926, 0.518089978226, 0.147289486751, 0.818165248597, 0.801704157451, 0.0786523833978) / 21</f>
        <v>0.59279652298450325</v>
      </c>
      <c r="E362" t="s">
        <v>8</v>
      </c>
      <c r="F362">
        <v>46.749400000000001</v>
      </c>
      <c r="G362">
        <v>44.0383</v>
      </c>
      <c r="H362" s="1">
        <f t="shared" si="5"/>
        <v>45.39385</v>
      </c>
    </row>
    <row r="363" spans="1:8" x14ac:dyDescent="0.25">
      <c r="A363" t="s">
        <v>459</v>
      </c>
      <c r="B363" t="s">
        <v>857</v>
      </c>
      <c r="C363" t="s">
        <v>461</v>
      </c>
      <c r="D363" s="1">
        <f>SUM(3.63593876983, 0.235363125188, 0.355632965616, 0.293018469212, 1.22998945219, 0.009704280144, 0.429884909922, 10.0923963822, 5.02450288719, 4.03604866718, 0.0930828931572, 0.075962480518, 0.197791961991, 0.417499067758, 0.305492857592, 1.56091515161, 0.576210797661, 0.301441612175, 2.40769467437, 0.249557349181, 0.160253717287) / 21</f>
        <v>1.5089705939034384</v>
      </c>
      <c r="E363" t="s">
        <v>8</v>
      </c>
      <c r="F363">
        <v>46.749400000000001</v>
      </c>
      <c r="G363">
        <v>44.0383</v>
      </c>
      <c r="H363" s="1">
        <f t="shared" si="5"/>
        <v>45.39385</v>
      </c>
    </row>
    <row r="364" spans="1:8" x14ac:dyDescent="0.25">
      <c r="A364" t="s">
        <v>459</v>
      </c>
      <c r="B364" t="s">
        <v>858</v>
      </c>
      <c r="C364" t="s">
        <v>462</v>
      </c>
      <c r="D364" s="1">
        <f>SUM(2.97721313002, 0.155793837648, 3.1167740791, 2.06309050117, 0.73565415167, 0.142635288983, 2.8527729085, 0.328551719861, 0.233906025494, 0.00509553148506, 0.343554074339, 0.142738573156, 7.11953361469, 1.5538430168, 2.0479637614, 0.000202205319245, 0.739865764395, 0.000000593807635443, 0.110250755091, 3.45134731965, 0.122041019371) / 21</f>
        <v>1.3448965653309493</v>
      </c>
      <c r="E364" t="s">
        <v>8</v>
      </c>
      <c r="F364">
        <v>46.749400000000001</v>
      </c>
      <c r="G364">
        <v>44.0383</v>
      </c>
      <c r="H364" s="1">
        <f t="shared" si="5"/>
        <v>45.39385</v>
      </c>
    </row>
    <row r="365" spans="1:8" x14ac:dyDescent="0.25">
      <c r="A365" t="s">
        <v>459</v>
      </c>
      <c r="B365" t="s">
        <v>859</v>
      </c>
      <c r="C365" t="s">
        <v>463</v>
      </c>
      <c r="D365" s="1">
        <f>SUM(1.03504067446, 0.244863492426, 0.0584491751594, 0.0482562592901, 0.0490589849569, 0.630940682352, 0.00986452013065, 3.46290751742, 1.41738614305, 4.28348007407, 2.98570758205, 8.11538816535, 1.34985698707, 1.67113135725, 0.0211378747976, 0.0200652557708, 0.720383987748, 0.0496163488688, 0.128433087499, 0.0278152256266, 0.12335246558) / 21</f>
        <v>1.2596731362345641</v>
      </c>
      <c r="E365" t="s">
        <v>8</v>
      </c>
      <c r="F365">
        <v>46.749400000000001</v>
      </c>
      <c r="G365">
        <v>44.0383</v>
      </c>
      <c r="H365" s="1">
        <f t="shared" si="5"/>
        <v>45.39385</v>
      </c>
    </row>
    <row r="366" spans="1:8" x14ac:dyDescent="0.25">
      <c r="A366" t="s">
        <v>464</v>
      </c>
      <c r="B366" t="s">
        <v>856</v>
      </c>
      <c r="C366" t="s">
        <v>465</v>
      </c>
      <c r="D366" s="1">
        <f>SUM(0.326153732436, 8.18613298022, 1.03854875184, 0.59214136374, 3.75849989122, 0.275969412319, 0.268034566059, 0.0163954100486, 0.30978976734, 0.0436558314044, 0.160043877022, 0.262663273869, 0.0485224789107, 0.000438113729861, 3.46611160823, 1.71649695585, 3.42010396744, 4.34329294344, 0.0480486701922, 0.0748987774585, 1.51139729062) / 21</f>
        <v>1.4222542696852027</v>
      </c>
      <c r="E366" t="s">
        <v>8</v>
      </c>
      <c r="F366">
        <v>32.577800000000003</v>
      </c>
      <c r="G366">
        <v>27.0639</v>
      </c>
      <c r="H366" s="1">
        <f t="shared" si="5"/>
        <v>29.82085</v>
      </c>
    </row>
    <row r="367" spans="1:8" x14ac:dyDescent="0.25">
      <c r="A367" t="s">
        <v>464</v>
      </c>
      <c r="B367" t="s">
        <v>857</v>
      </c>
      <c r="C367" t="s">
        <v>466</v>
      </c>
      <c r="D367" s="1">
        <f>SUM(0.902651119544, 8.61510417671, 0.29020398135, 0.0804590720134, 10.797135979, 3.97124643206, 0.485304045204, 0.707820435897, 27.0786438146, 0.607084835606, 2.38473073342, 52.1338065538, 0.413080899508, 20.4943305861, 1.51198397094, 0.459105375117, 6.01552286788, 1.02970025644, 43.0669642403, 8.01822626649, 5.59745111918) / 21</f>
        <v>9.2695503219599722</v>
      </c>
      <c r="E367" t="s">
        <v>8</v>
      </c>
      <c r="F367">
        <v>32.577800000000003</v>
      </c>
      <c r="G367">
        <v>27.0639</v>
      </c>
      <c r="H367" s="1">
        <f t="shared" si="5"/>
        <v>29.82085</v>
      </c>
    </row>
    <row r="368" spans="1:8" x14ac:dyDescent="0.25">
      <c r="A368" t="s">
        <v>464</v>
      </c>
      <c r="B368" t="s">
        <v>858</v>
      </c>
      <c r="C368" t="s">
        <v>467</v>
      </c>
      <c r="D368" s="1">
        <f>SUM(5.84620638077, 13.349520743, 2.21819973193, 1.13938564454, 3.39750008251, 7.75193646189, 0.0364712806368, 0.8467850592, 4.55361646984, 0.138678487806, 3.32397037625, 1.24264520004, 0.0192842634625, 5.19239151339, 1.35952744553, 0.114315753949, 2.1584850427, 4.84707486566, 0.279313876608, 1.00584574314, 1.87299654504) / 21</f>
        <v>2.890197665137729</v>
      </c>
      <c r="E368" t="s">
        <v>8</v>
      </c>
      <c r="F368">
        <v>32.577800000000003</v>
      </c>
      <c r="G368">
        <v>27.0639</v>
      </c>
      <c r="H368" s="1">
        <f t="shared" si="5"/>
        <v>29.82085</v>
      </c>
    </row>
    <row r="369" spans="1:8" x14ac:dyDescent="0.25">
      <c r="A369" t="s">
        <v>464</v>
      </c>
      <c r="B369" t="s">
        <v>859</v>
      </c>
      <c r="C369" t="s">
        <v>468</v>
      </c>
      <c r="D369" s="1">
        <f>SUM(0.359857354176, 0.407362944888, 0.120930419588, 0.219608514682, 4.9561648314, 0.1833691829, 6.01848711233, 0.0173348237045, 0.507590559066, 0.0144572430583, 0.170517286544, 3.20584857197, 1.10190403662, 0.366791235217, 1.55505495337, 4.95459289678, 0.269479033151, 11.5990609702, 20.3721688632, 12.4470706841, 2.17355064631) / 21</f>
        <v>3.381962007774038</v>
      </c>
      <c r="E369" t="s">
        <v>8</v>
      </c>
      <c r="F369">
        <v>32.577800000000003</v>
      </c>
      <c r="G369">
        <v>27.0639</v>
      </c>
      <c r="H369" s="1">
        <f t="shared" si="5"/>
        <v>29.82085</v>
      </c>
    </row>
    <row r="370" spans="1:8" x14ac:dyDescent="0.25">
      <c r="A370" t="s">
        <v>469</v>
      </c>
      <c r="B370" t="s">
        <v>856</v>
      </c>
      <c r="C370" t="s">
        <v>470</v>
      </c>
      <c r="D370" s="1">
        <f>SUM(0.465988296343, 3.62940476463, 0.93615252149, 0.287929435982, 1.18151382109, 0.243445438646, 0.244944631905, 0.15540620514, 0.129795189284, 0.667104398915, 0.200625637285, 0.0171505168714, 0.272237435571, 0.00563509537483, 0.0222562253046, 0.0334093004164, 0.148458099827, 0.480022115678, 1.00846692065, 0.00728876661057, 0.137924563387) / 21</f>
        <v>0.48929330382860947</v>
      </c>
      <c r="E370" t="s">
        <v>8</v>
      </c>
      <c r="F370">
        <v>9.5139399999999998</v>
      </c>
      <c r="G370">
        <v>6.9117100000000002</v>
      </c>
      <c r="H370" s="1">
        <f t="shared" si="5"/>
        <v>8.2128250000000005</v>
      </c>
    </row>
    <row r="371" spans="1:8" x14ac:dyDescent="0.25">
      <c r="A371" t="s">
        <v>469</v>
      </c>
      <c r="B371" t="s">
        <v>857</v>
      </c>
      <c r="C371" t="s">
        <v>471</v>
      </c>
      <c r="D371" s="1">
        <f>SUM(1.18965032668, 1.58970191486, 0.846932105295, 3.02056092041, 7.95860095322, 1.59435232308, 0.0362429718024, 0.042007893361, 1.79110038111, 0.232287896122, 1.58498184118, 17.3992946761, 0.375790279864, 6.88633034889, 0.0317576973468, 5.42024213271, 1.63477202359, 1.26307767883, 19.6282184738, 7.25393842483, 2.83400101465) / 21</f>
        <v>3.933992489415771</v>
      </c>
      <c r="E371" t="s">
        <v>8</v>
      </c>
      <c r="F371">
        <v>9.5139399999999998</v>
      </c>
      <c r="G371">
        <v>6.9117100000000002</v>
      </c>
      <c r="H371" s="1">
        <f t="shared" si="5"/>
        <v>8.2128250000000005</v>
      </c>
    </row>
    <row r="372" spans="1:8" x14ac:dyDescent="0.25">
      <c r="A372" t="s">
        <v>469</v>
      </c>
      <c r="B372" t="s">
        <v>858</v>
      </c>
      <c r="C372" t="s">
        <v>472</v>
      </c>
      <c r="D372" s="1">
        <f>SUM(1.47998002596, 0.363516635017, 2.0837754392, 0.264178485093, 2.47131192108, 0.316035576086, 0.659218859759, 0.0903241236474, 0.182359452008, 0.521657006956, 3.18409883829, 6.19493767416, 1.58691778265, 0.195413968551, 0.882048882769, 0.000244956190053, 0.00155687877528, 1.8864085281, 0.530991325079, 0.000479766956678, 1.85217883067) / 21</f>
        <v>1.1784588074760669</v>
      </c>
      <c r="E372" t="s">
        <v>8</v>
      </c>
      <c r="F372">
        <v>9.5139399999999998</v>
      </c>
      <c r="G372">
        <v>6.9117100000000002</v>
      </c>
      <c r="H372" s="1">
        <f t="shared" si="5"/>
        <v>8.2128250000000005</v>
      </c>
    </row>
    <row r="373" spans="1:8" x14ac:dyDescent="0.25">
      <c r="A373" t="s">
        <v>469</v>
      </c>
      <c r="B373" t="s">
        <v>859</v>
      </c>
      <c r="C373" t="s">
        <v>473</v>
      </c>
      <c r="D373" s="1">
        <f>SUM(0.242425048189, 1.1698053362, 0.0551651823073, 0.287836714536, 3.67624204998, 0.956750299442, 2.70016216574, 1.59222626991, 1.57848430577, 0.38281629303, 15.6404971956, 8.78701491724, 1.95422683899, 0.156424578296, 0.78200593596, 0.0383350239281, 8.21849770481, 2.75966348665, 9.44734591825, 0.521321143142, 0.404894147079) / 21</f>
        <v>2.9215305026213998</v>
      </c>
      <c r="E373" t="s">
        <v>8</v>
      </c>
      <c r="F373">
        <v>9.5139399999999998</v>
      </c>
      <c r="G373">
        <v>6.9117100000000002</v>
      </c>
      <c r="H373" s="1">
        <f t="shared" si="5"/>
        <v>8.2128250000000005</v>
      </c>
    </row>
    <row r="374" spans="1:8" x14ac:dyDescent="0.25">
      <c r="A374" t="s">
        <v>474</v>
      </c>
      <c r="B374" t="s">
        <v>856</v>
      </c>
      <c r="C374" t="s">
        <v>475</v>
      </c>
      <c r="D374" s="1">
        <f>SUM(0.252947279445, 0.286448703913, 1.46602106299, 1.03622556848, 0.0632758145867, 0.0499442216455, 0.71978388236, 0.331426367814, 0.152985019721, 0.841190218114, 0.886193475475, 1.2758376696, 0.0127678723955, 1.83347894915, 0.0204645344313, 0.137401445785, 1.63369934591, 5.37553511581, 2.83014554639, 0.0748987774585, 2.30313266475) / 21</f>
        <v>1.0278001683916429</v>
      </c>
      <c r="E374" t="s">
        <v>8</v>
      </c>
      <c r="F374">
        <v>38.797699999999999</v>
      </c>
      <c r="G374">
        <v>31.727399999999999</v>
      </c>
      <c r="H374" s="1">
        <f t="shared" si="5"/>
        <v>35.262549999999997</v>
      </c>
    </row>
    <row r="375" spans="1:8" x14ac:dyDescent="0.25">
      <c r="A375" t="s">
        <v>474</v>
      </c>
      <c r="B375" t="s">
        <v>857</v>
      </c>
      <c r="C375" t="s">
        <v>476</v>
      </c>
      <c r="D375" s="1">
        <f>SUM(3.04083217473, 25.0559180292, 0.217455051109, 3.24588349864, 32.7840669094, 0.210570118317, 0.67387846129, 0.9787649522, 6.95368417344, 0.00400146387302, 0.411322678351, 7.26907774001, 3.31650749473, 2.35155987199, 4.67529763152, 16.8377520708, 12.4376593571, 6.87033425272, 124.163739392, 0.351836166788, 7.37676793055) / 21</f>
        <v>12.344138543750384</v>
      </c>
      <c r="E375" t="s">
        <v>8</v>
      </c>
      <c r="F375">
        <v>38.797699999999999</v>
      </c>
      <c r="G375">
        <v>31.727399999999999</v>
      </c>
      <c r="H375" s="1">
        <f t="shared" si="5"/>
        <v>35.262549999999997</v>
      </c>
    </row>
    <row r="376" spans="1:8" x14ac:dyDescent="0.25">
      <c r="A376" t="s">
        <v>474</v>
      </c>
      <c r="B376" t="s">
        <v>858</v>
      </c>
      <c r="C376" t="s">
        <v>477</v>
      </c>
      <c r="D376" s="1">
        <f>SUM(6.0555281382, 11.6110039744, 0.0668407768096, 0.0327372324975, 7.57168845052, 4.59089283208, 1.86786012613, 2.44663058453, 0.622160269404, 0.0814869894227, 0.115051562954, 0.635529393682, 0.222710993382, 0.927809909175, 1.05175909345, 0.830472968331, 0.574096793852, 0.248104204899, 0.89604178085, 4.13480189816, 1.23510886154) / 21</f>
        <v>2.181824611155657</v>
      </c>
      <c r="E376" t="s">
        <v>8</v>
      </c>
      <c r="F376">
        <v>38.797699999999999</v>
      </c>
      <c r="G376">
        <v>31.727399999999999</v>
      </c>
      <c r="H376" s="1">
        <f t="shared" si="5"/>
        <v>35.262549999999997</v>
      </c>
    </row>
    <row r="377" spans="1:8" x14ac:dyDescent="0.25">
      <c r="A377" t="s">
        <v>474</v>
      </c>
      <c r="B377" t="s">
        <v>859</v>
      </c>
      <c r="C377" t="s">
        <v>478</v>
      </c>
      <c r="D377" s="1">
        <f>SUM(0.00795450425683, 0.00992122737895, 0.00603916074635, 8.43182000647, 0.445956983107, 0.256822177461, 5.24352224351, 0.495508987282, 0.866837470576, 2.26899513471, 3.61851884282, 4.0059495607, 4.49594394973, 0.431654389544, 3.43908459469, 0.989455101945, 0.151079229163, 6.36268833536, 6.69380677404, 0.163921159267, 1.67782036835) / 21</f>
        <v>2.3839666762431961</v>
      </c>
      <c r="E377" t="s">
        <v>8</v>
      </c>
      <c r="F377">
        <v>38.797699999999999</v>
      </c>
      <c r="G377">
        <v>31.727399999999999</v>
      </c>
      <c r="H377" s="1">
        <f t="shared" si="5"/>
        <v>35.262549999999997</v>
      </c>
    </row>
    <row r="378" spans="1:8" x14ac:dyDescent="0.25">
      <c r="A378" t="s">
        <v>479</v>
      </c>
      <c r="B378" t="s">
        <v>856</v>
      </c>
      <c r="C378" t="s">
        <v>480</v>
      </c>
      <c r="D378" s="1">
        <f>SUM(3.39058609488, 0.054751434291, 0.976830879262, 5.10519566548, 0.655021044064, 0.0278509163176, 3.25037338904, 0.750822886143, 3.53525424333, 12.6444757659, 1.72145157889, 2.53098531891, 1.15424819576, 0.0247071044224, 0.0311308470786, 3.87677505171, 2.44290050939, 1.74798281957, 0.49548915162, 3.02975743748, 4.44190258068) / 21</f>
        <v>2.4708806149627898</v>
      </c>
      <c r="E378" t="s">
        <v>8</v>
      </c>
      <c r="F378">
        <v>7.1316600000000001</v>
      </c>
      <c r="G378">
        <v>8.0270100000000006</v>
      </c>
      <c r="H378" s="1">
        <f t="shared" si="5"/>
        <v>7.5793350000000004</v>
      </c>
    </row>
    <row r="379" spans="1:8" x14ac:dyDescent="0.25">
      <c r="A379" t="s">
        <v>479</v>
      </c>
      <c r="B379" t="s">
        <v>857</v>
      </c>
      <c r="C379" t="s">
        <v>481</v>
      </c>
      <c r="D379" s="1">
        <f>SUM(0.0257057927073, 1.12890172109, 0.443227772978, 0.226256003208, 4.24759316181, 3.22787477273, 2.68635406831, 0.918254134438, 2.76294517391, 0.630078579286, 0.753887405489, 0.448656138571, 1.91260975297, 3.54834948123, 2.98808174396, 1.67486231896, 1.59271050226, 4.46313495803, 17.5216781843, 0.831277686834, 10.1841112291) / 21</f>
        <v>2.9626928848652998</v>
      </c>
      <c r="E379" t="s">
        <v>8</v>
      </c>
      <c r="F379">
        <v>7.1316600000000001</v>
      </c>
      <c r="G379">
        <v>8.0270100000000006</v>
      </c>
      <c r="H379" s="1">
        <f t="shared" si="5"/>
        <v>7.5793350000000004</v>
      </c>
    </row>
    <row r="380" spans="1:8" x14ac:dyDescent="0.25">
      <c r="A380" t="s">
        <v>479</v>
      </c>
      <c r="B380" t="s">
        <v>858</v>
      </c>
      <c r="C380" t="s">
        <v>482</v>
      </c>
      <c r="D380" s="1">
        <f>SUM(1.39004607188, 0.351853762332, 0.0159707717846, 0.01814381605, 0.191362421717, 2.91509606241, 0.00209544864962, 1.15980532248, 0.029639698998, 0.621013195509, 0.0622130270502, 0.200288305628, 1.28672748877, 0.0115453194269, 0.395596430193, 2.16395972488, 3.48492071527, 1.86007829366, 0.176704915354, 0.7373881484, 3.49655088487) / 21</f>
        <v>0.97957142025296784</v>
      </c>
      <c r="E380" t="s">
        <v>8</v>
      </c>
      <c r="F380">
        <v>7.1316600000000001</v>
      </c>
      <c r="G380">
        <v>8.0270100000000006</v>
      </c>
      <c r="H380" s="1">
        <f t="shared" si="5"/>
        <v>7.5793350000000004</v>
      </c>
    </row>
    <row r="381" spans="1:8" x14ac:dyDescent="0.25">
      <c r="A381" t="s">
        <v>479</v>
      </c>
      <c r="B381" t="s">
        <v>859</v>
      </c>
      <c r="C381" t="s">
        <v>483</v>
      </c>
      <c r="D381" s="1">
        <f>SUM(1.62381300443, 0.0718216223936, 4.94674176332, 1.55120559732, 0.000311488980504, 0.301704037041, 0.0882574552229, 3.23166059972, 0.00321185938242, 1.61454023376, 0.203077297672, 1.83392290989, 1.69935533379, 0.242398474412, 2.3192927955, 0.0530271844489, 0.358758767033, 0.807090188571, 3.59476897705, 4.40458598951, 0.200980673552) / 21</f>
        <v>1.3881202977618723</v>
      </c>
      <c r="E381" t="s">
        <v>8</v>
      </c>
      <c r="F381">
        <v>7.1316600000000001</v>
      </c>
      <c r="G381">
        <v>8.0270100000000006</v>
      </c>
      <c r="H381" s="1">
        <f t="shared" si="5"/>
        <v>7.5793350000000004</v>
      </c>
    </row>
    <row r="382" spans="1:8" x14ac:dyDescent="0.25">
      <c r="A382" t="s">
        <v>484</v>
      </c>
      <c r="B382" t="s">
        <v>856</v>
      </c>
      <c r="C382" t="s">
        <v>485</v>
      </c>
      <c r="D382" s="1">
        <f>SUM(1.60142063789, 1.66511340131, 0.00312127146137, 2.16580771702, 16.9917556809, 0.346162238598, 9.68579132259, 0.0670502297423, 3.15439472456, 0.00238030947261, 0.743067163869, 12.1803444595, 0.604416753089, 0.0620579774276, 0.01620184988, 1.86500577393, 0.320247855308, 1.69762030727, 4.1165184285, 0.00197819546479, 3.01444206774) / 21</f>
        <v>2.8716618269296506</v>
      </c>
      <c r="E382" t="s">
        <v>8</v>
      </c>
      <c r="F382">
        <v>5.1569799999999999</v>
      </c>
      <c r="G382">
        <v>7.2981499999999997</v>
      </c>
      <c r="H382" s="1">
        <f t="shared" si="5"/>
        <v>6.2275650000000002</v>
      </c>
    </row>
    <row r="383" spans="1:8" x14ac:dyDescent="0.25">
      <c r="A383" t="s">
        <v>484</v>
      </c>
      <c r="B383" t="s">
        <v>857</v>
      </c>
      <c r="C383" t="s">
        <v>486</v>
      </c>
      <c r="D383" s="1">
        <f>SUM(0.535488199591, 10.1602441084, 0.866589009326, 0.709953039222, 19.6056271055, 0.00113793326618, 5.84644003822, 1.49457874737, 5.72347411819, 3.13304363862, 2.95102320813, 28.4624113078, 2.22634017976, 0.0227998019852, 13.3927741493, 13.3128750524, 1.54562982635, 2.49350278721, 91.9165299084, 7.37382013453, 1.0190380785) / 21</f>
        <v>10.133015255812875</v>
      </c>
      <c r="E383" t="s">
        <v>8</v>
      </c>
      <c r="F383">
        <v>5.1569799999999999</v>
      </c>
      <c r="G383">
        <v>7.2981499999999997</v>
      </c>
      <c r="H383" s="1">
        <f t="shared" si="5"/>
        <v>6.2275650000000002</v>
      </c>
    </row>
    <row r="384" spans="1:8" x14ac:dyDescent="0.25">
      <c r="A384" t="s">
        <v>484</v>
      </c>
      <c r="B384" t="s">
        <v>858</v>
      </c>
      <c r="C384" t="s">
        <v>487</v>
      </c>
      <c r="D384" s="1">
        <f>SUM(0.0965950582263, 1.33353773864, 0.696609003507, 0.769499805259, 4.91351617304, 0.0643861624965, 3.48098872032, 0.0150295337827, 0.132082439117, 0.680040330891, 2.73819639113, 0.993878931159, 0.866755692148, 1.94086478667, 0.000382534540805, 0.0729528875892, 0.0903651513878, 2.08205870899, 0.213894136347, 3.27530622021, 0.444813572306) / 21</f>
        <v>1.1857978084646337</v>
      </c>
      <c r="E384" t="s">
        <v>8</v>
      </c>
      <c r="F384">
        <v>5.1569799999999999</v>
      </c>
      <c r="G384">
        <v>7.2981499999999997</v>
      </c>
      <c r="H384" s="1">
        <f t="shared" si="5"/>
        <v>6.2275650000000002</v>
      </c>
    </row>
    <row r="385" spans="1:8" x14ac:dyDescent="0.25">
      <c r="A385" t="s">
        <v>484</v>
      </c>
      <c r="B385" t="s">
        <v>859</v>
      </c>
      <c r="C385" t="s">
        <v>488</v>
      </c>
      <c r="D385" s="1">
        <f>SUM(0.23628486642, 0.273354097058, 0.226409408462, 0.0196228024182, 13.5254489175, 8.95799911135, 2.88665769641, 1.16087859677, 1.17412263853, 0.10848005321, 1.12857228217, 11.2372857689, 1.0786344149, 4.23450153358, 1.95353520516, 3.95359296589, 0.138506316716, 5.86581858766, 16.772335026, 0.579250697204, 9.25682210865) / 21</f>
        <v>4.0365768140456293</v>
      </c>
      <c r="E385" t="s">
        <v>8</v>
      </c>
      <c r="F385">
        <v>5.1569799999999999</v>
      </c>
      <c r="G385">
        <v>7.2981499999999997</v>
      </c>
      <c r="H385" s="1">
        <f t="shared" si="5"/>
        <v>6.2275650000000002</v>
      </c>
    </row>
    <row r="386" spans="1:8" x14ac:dyDescent="0.25">
      <c r="A386" t="s">
        <v>489</v>
      </c>
      <c r="B386" t="s">
        <v>856</v>
      </c>
      <c r="C386" t="s">
        <v>490</v>
      </c>
      <c r="D386" s="1">
        <f>SUM(0.0907483613917, 1.30485867343, 2.92883027717, 9.45884439102, 6.56811413016, 0.211137964113, 12.494738168, 0.391027858319, 3.36069532322, 2.42611900877, 0.594845988388, 10.727562815, 0.320501886881, 0.355045553805, 0.0612120737473, 0.363796732178, 0.00565615020376, 0.282333588341, 29.9853653132, 1.26675554532, 6.59417166916) / 21</f>
        <v>4.2758267367532268</v>
      </c>
      <c r="E386" t="s">
        <v>8</v>
      </c>
      <c r="F386" t="s">
        <v>220</v>
      </c>
      <c r="G386" t="s">
        <v>220</v>
      </c>
      <c r="H386" s="1" t="str">
        <f>IF(AND(F386="-",G386="-"),"-",AVERAGE(F386:G386))</f>
        <v>-</v>
      </c>
    </row>
    <row r="387" spans="1:8" x14ac:dyDescent="0.25">
      <c r="A387" t="s">
        <v>489</v>
      </c>
      <c r="B387" t="s">
        <v>857</v>
      </c>
      <c r="C387" t="s">
        <v>491</v>
      </c>
      <c r="D387" s="1">
        <f>SUM(6.57373664914, 2.99539112467, 14.7939393411, 0.840275604553, 52.4413782022, 9.71226023388, 0.923635541227, 0.407607120847, 9.64489489177, 0.0325126137398, 0.0136186012692, 35.5402617174, 0.158611696682, 5.67116541834, 0.639327297108, 46.2152876731, 0.00333374107064, 0.0343481225374, 17.1273747709, 0.930783894499, 3.1872441932) / 21</f>
        <v>9.8993804023444305</v>
      </c>
      <c r="E387" t="s">
        <v>8</v>
      </c>
      <c r="F387" t="s">
        <v>220</v>
      </c>
      <c r="G387" t="s">
        <v>220</v>
      </c>
      <c r="H387" s="1" t="str">
        <f t="shared" ref="H387:H450" si="6">IF(AND(F387="-",G387="-"),"-",AVERAGE(F387:G387))</f>
        <v>-</v>
      </c>
    </row>
    <row r="388" spans="1:8" x14ac:dyDescent="0.25">
      <c r="A388" t="s">
        <v>489</v>
      </c>
      <c r="B388" t="s">
        <v>858</v>
      </c>
      <c r="C388" t="s">
        <v>492</v>
      </c>
      <c r="D388" s="1">
        <f>SUM(0.539990442489, 0.201195266614, 0.017578500103, 0.477083055786, 5.66393497287, 0.165739993952, 3.85134024254, 0.0000603719113693, 0.602746573393, 0.0818586092861, 0.411986808252, 25.2865181183, 0.657476372774, 3.41580749551, 0.768080931236, 1.19960152851, 2.16353632229, 0.485303268213, 9.12149014923, 0.465986577331, 6.4464441584) / 21</f>
        <v>2.9535123694757366</v>
      </c>
      <c r="E388" t="s">
        <v>8</v>
      </c>
      <c r="F388" t="s">
        <v>220</v>
      </c>
      <c r="G388" t="s">
        <v>220</v>
      </c>
      <c r="H388" s="1" t="str">
        <f t="shared" si="6"/>
        <v>-</v>
      </c>
    </row>
    <row r="389" spans="1:8" x14ac:dyDescent="0.25">
      <c r="A389" t="s">
        <v>489</v>
      </c>
      <c r="B389" t="s">
        <v>859</v>
      </c>
      <c r="C389" t="s">
        <v>493</v>
      </c>
      <c r="D389" s="1">
        <f>SUM(3.30980629026, 5.96044441553, 0.0106939278199, 7.98652015448, 15.5195852549, 1.577636924, 8.1364223852, 6.62993600066, 0.350101390128, 3.23998488022, 4.18911066755, 2.7009479417, 3.37838015118, 2.30955194792, 0.157370530248, 2.86727667507, 2.29543792592, 5.08281824509, 16.848324253, 2.03516490717, 1.56909506481) / 21</f>
        <v>4.578790949183615</v>
      </c>
      <c r="E389" t="s">
        <v>8</v>
      </c>
      <c r="F389" t="s">
        <v>220</v>
      </c>
      <c r="G389" t="s">
        <v>220</v>
      </c>
      <c r="H389" s="1" t="str">
        <f t="shared" si="6"/>
        <v>-</v>
      </c>
    </row>
    <row r="390" spans="1:8" x14ac:dyDescent="0.25">
      <c r="A390" t="s">
        <v>494</v>
      </c>
      <c r="B390" t="s">
        <v>856</v>
      </c>
      <c r="C390" t="s">
        <v>495</v>
      </c>
      <c r="D390" s="1">
        <f>SUM(1.00505680468, 0.549597994483, 4.69698984743, 0.0706157078872, 5.46261908119, 1.17552837748, 0.93816308863, 0.06456554748, 0.619669740689, 0.656247324461, 0.103253700584, 0.0952847784065, 1.87868277412, 0.295691241191, 6.26651549317, 4.26545000333, 6.78783599205, 1.09587883475, 37.8984955126, 0.291278006347, 7.09559881377) / 21</f>
        <v>3.8720485078442239</v>
      </c>
      <c r="E390" t="s">
        <v>8</v>
      </c>
      <c r="F390">
        <v>38.701999999999998</v>
      </c>
      <c r="G390">
        <v>52.586300000000001</v>
      </c>
      <c r="H390" s="1">
        <f t="shared" si="6"/>
        <v>45.644149999999996</v>
      </c>
    </row>
    <row r="391" spans="1:8" x14ac:dyDescent="0.25">
      <c r="A391" t="s">
        <v>494</v>
      </c>
      <c r="B391" t="s">
        <v>857</v>
      </c>
      <c r="C391" t="s">
        <v>496</v>
      </c>
      <c r="D391" s="1">
        <f>SUM(4.77607362242, 0.832143973316, 0.243354889413, 0.792330780007, 0.0208480158122, 9.82368798376, 0.0842179636585, 6.19041621155, 2.62294372152, 4.13335449957, 0.00284970384798, 42.8729967561, 5.66093532771, 2.55904332072, 0.77969083222, 1.60700336786, 2.01741677318, 9.05944147544, 1.03216811138, 0.186429213049, 10.5730109969) / 21</f>
        <v>5.0414455971158887</v>
      </c>
      <c r="E391" t="s">
        <v>8</v>
      </c>
      <c r="F391">
        <v>38.701999999999998</v>
      </c>
      <c r="G391">
        <v>52.586300000000001</v>
      </c>
      <c r="H391" s="1">
        <f t="shared" si="6"/>
        <v>45.644149999999996</v>
      </c>
    </row>
    <row r="392" spans="1:8" x14ac:dyDescent="0.25">
      <c r="A392" t="s">
        <v>494</v>
      </c>
      <c r="B392" t="s">
        <v>858</v>
      </c>
      <c r="C392" t="s">
        <v>497</v>
      </c>
      <c r="D392" s="1">
        <f>SUM(4.30140616899, 0.539741557481, 6.16177015109, 5.43510647717, 0.0695731201058, 1.3629733039, 2.36208746873, 3.2775306975, 0.36205670035, 0.401831007197, 11.0430949206, 0.202943239923, 9.30941542796, 5.53834316129, 10.6138189944, 0.345026120624, 5.2789389979, 4.92388187865, 0.295749267989, 7.56374678562, 4.83056899493) / 21</f>
        <v>4.01045735439999</v>
      </c>
      <c r="E392" t="s">
        <v>8</v>
      </c>
      <c r="F392">
        <v>38.701999999999998</v>
      </c>
      <c r="G392">
        <v>52.586300000000001</v>
      </c>
      <c r="H392" s="1">
        <f t="shared" si="6"/>
        <v>45.644149999999996</v>
      </c>
    </row>
    <row r="393" spans="1:8" x14ac:dyDescent="0.25">
      <c r="A393" t="s">
        <v>494</v>
      </c>
      <c r="B393" t="s">
        <v>859</v>
      </c>
      <c r="C393" t="s">
        <v>498</v>
      </c>
      <c r="D393" s="1">
        <f>SUM(1.01109355559, 0.11748730447, 0.536858411689, 4.99603626609, 1.10160953928, 0.441950637113, 4.90612581915, 7.36643577469, 0.0122864963628, 0.406820218725, 46.205252636, 3.40078457276, 6.12285632336, 24.2110346781, 2.16387230395, 0.0283336849213, 0.0024085146247, 22.5574914152, 0.458325333928, 0.544594252023, 12.9050402929) / 21</f>
        <v>6.6426999062346095</v>
      </c>
      <c r="E393" t="s">
        <v>8</v>
      </c>
      <c r="F393">
        <v>38.701999999999998</v>
      </c>
      <c r="G393">
        <v>52.586300000000001</v>
      </c>
      <c r="H393" s="1">
        <f t="shared" si="6"/>
        <v>45.644149999999996</v>
      </c>
    </row>
    <row r="394" spans="1:8" x14ac:dyDescent="0.25">
      <c r="A394" t="s">
        <v>499</v>
      </c>
      <c r="B394" t="s">
        <v>856</v>
      </c>
      <c r="C394" t="s">
        <v>500</v>
      </c>
      <c r="D394" s="1">
        <f>SUM(10.8781725126, 17.0795777367, 17.4326291245, 6.04286476346, 13.5491300799, 0.56613354897, 0.0041109391618, 0.197731989159, 1.60586537551, 0.135013459697, 0.231753429217, 0.554126806338, 2.40044281224, 0.388796523644, 0.217824870629, 0.0492851388729, 0.00544845122355, 0.227349201861, 0.77383215792, 0.0727014956536, 0.5170503367) / 21</f>
        <v>3.4728495597122317</v>
      </c>
      <c r="E394" t="s">
        <v>8</v>
      </c>
      <c r="F394">
        <v>21.011299999999999</v>
      </c>
      <c r="G394">
        <v>23.144600000000001</v>
      </c>
      <c r="H394" s="1">
        <f t="shared" si="6"/>
        <v>22.077950000000001</v>
      </c>
    </row>
    <row r="395" spans="1:8" x14ac:dyDescent="0.25">
      <c r="A395" t="s">
        <v>499</v>
      </c>
      <c r="B395" t="s">
        <v>857</v>
      </c>
      <c r="C395" t="s">
        <v>501</v>
      </c>
      <c r="D395" s="1">
        <f>SUM(1.89967389816, 4.74621148266, 1.2990842949, 0.749105992479, 23.4605319899, 4.25253566139, 0.199913139442, 2.68538379485, 17.2492731654, 0.0439665962094, 0.0201527355234, 37.5458542025, 7.81269707206, 1.97066412996, 0.977348021814, 35.3270496539, 1.86745355236, 0.00443874919519, 47.1300845695, 0.372227359523, 8.51053497526) / 21</f>
        <v>9.4344850017612405</v>
      </c>
      <c r="E395" t="s">
        <v>8</v>
      </c>
      <c r="F395">
        <v>21.011299999999999</v>
      </c>
      <c r="G395">
        <v>23.144600000000001</v>
      </c>
      <c r="H395" s="1">
        <f t="shared" si="6"/>
        <v>22.077950000000001</v>
      </c>
    </row>
    <row r="396" spans="1:8" x14ac:dyDescent="0.25">
      <c r="A396" t="s">
        <v>499</v>
      </c>
      <c r="B396" t="s">
        <v>858</v>
      </c>
      <c r="C396" t="s">
        <v>502</v>
      </c>
      <c r="D396" s="1">
        <f>SUM(1.95604992906, 1.10040398495, 0.404486270945, 3.43099799773, 3.82008487149, 0.608569470331, 0.238900769881, 0.000296669301409, 0.316848410633, 0.0881098849706, 4.79659079803, 0.115068558659, 0.972243599616, 2.50754889467, 0.43480905731, 1.06228080248, 0.00489033169981, 0.052117396109, 0.503194413252, 0.0935003524181, 0.50963278668) / 21</f>
        <v>1.0960297738198059</v>
      </c>
      <c r="E396" t="s">
        <v>8</v>
      </c>
      <c r="F396">
        <v>21.011299999999999</v>
      </c>
      <c r="G396">
        <v>23.144600000000001</v>
      </c>
      <c r="H396" s="1">
        <f t="shared" si="6"/>
        <v>22.077950000000001</v>
      </c>
    </row>
    <row r="397" spans="1:8" x14ac:dyDescent="0.25">
      <c r="A397" t="s">
        <v>499</v>
      </c>
      <c r="B397" t="s">
        <v>859</v>
      </c>
      <c r="C397" t="s">
        <v>503</v>
      </c>
      <c r="D397" s="1">
        <f>SUM(0.849895030844, 0.314820661463, 2.26488356297, 0.236494237447, 18.0574309136, 4.85793813378, 4.22570548573, 4.25431028165, 6.61362606095, 0.0064910869258, 6.40931960932, 12.2539127371, 3.73295029797, 4.89700780508, 1.85239867684, 4.14872663299, 1.57492279776, 1.99900708002, 12.8879854276, 2.91516169512, 11.3393969745) / 21</f>
        <v>5.032970723317133</v>
      </c>
      <c r="E397" t="s">
        <v>8</v>
      </c>
      <c r="F397">
        <v>21.011299999999999</v>
      </c>
      <c r="G397">
        <v>23.144600000000001</v>
      </c>
      <c r="H397" s="1">
        <f t="shared" si="6"/>
        <v>22.077950000000001</v>
      </c>
    </row>
    <row r="398" spans="1:8" x14ac:dyDescent="0.25">
      <c r="A398" t="s">
        <v>504</v>
      </c>
      <c r="B398" t="s">
        <v>856</v>
      </c>
      <c r="C398" t="s">
        <v>505</v>
      </c>
      <c r="D398" s="1">
        <f>SUM(1.61638575338, 4.84183843153, 0.0544575019511, 0.406044595931, 1.17548431227, 5.47381036843, 3.70481891799, 0.000385016455223, 1.18063516489, 0.0863665910431, 0.942185716632, 1.90111896741, 0.822628671928, 0.00998181835562, 4.03564377783, 1.51827127192, 0.399191597276, 0.376056658349, 0.30783241392, 1.59229994962, 1.00534784612) / 21</f>
        <v>1.4976564449157639</v>
      </c>
      <c r="E398" t="s">
        <v>8</v>
      </c>
      <c r="F398">
        <v>5.6184599999999998</v>
      </c>
      <c r="G398">
        <v>6.3537800000000004</v>
      </c>
      <c r="H398" s="1">
        <f t="shared" si="6"/>
        <v>5.9861199999999997</v>
      </c>
    </row>
    <row r="399" spans="1:8" x14ac:dyDescent="0.25">
      <c r="A399" t="s">
        <v>504</v>
      </c>
      <c r="B399" t="s">
        <v>857</v>
      </c>
      <c r="C399" t="s">
        <v>506</v>
      </c>
      <c r="D399" s="1">
        <f>SUM(0.483034576726, 2.85565196101, 0.00111932316895, 0.255517787659, 39.0608611841, 0.107366991835, 6.13602435759, 1.07484583064, 0.225287271094, 1.41524823544, 0.98562363211, 0.0498506820594, 0.630481341001, 0.693121605849, 1.81024077224, 0.00150918150334, 0.283874084428, 3.67244111801, 14.3762419096, 0.262774586131, 7.53289419047) / 21</f>
        <v>3.9006671725078426</v>
      </c>
      <c r="E399" t="s">
        <v>8</v>
      </c>
      <c r="F399">
        <v>5.6184599999999998</v>
      </c>
      <c r="G399">
        <v>6.3537800000000004</v>
      </c>
      <c r="H399" s="1">
        <f t="shared" si="6"/>
        <v>5.9861199999999997</v>
      </c>
    </row>
    <row r="400" spans="1:8" x14ac:dyDescent="0.25">
      <c r="A400" t="s">
        <v>504</v>
      </c>
      <c r="B400" t="s">
        <v>858</v>
      </c>
      <c r="C400" t="s">
        <v>507</v>
      </c>
      <c r="D400" s="1">
        <f>SUM(0.0311896139572, 1.88838965462, 0.636710542723, 0.28335479101, 3.98794095234, 0.0145073723025, 1.28312160374, 0.0119260259962, 0.91804381207, 3.43260769398, 0.279371797023, 0.00222367524525, 4.31333887802, 0.538224215265, 2.07877908427, 5.60654837695, 1.08793873195, 0.294300564982, 3.62369997888, 1.51166582773, 2.53920756394) / 21</f>
        <v>1.6363376550949593</v>
      </c>
      <c r="E400" t="s">
        <v>8</v>
      </c>
      <c r="F400">
        <v>5.6184599999999998</v>
      </c>
      <c r="G400">
        <v>6.3537800000000004</v>
      </c>
      <c r="H400" s="1">
        <f t="shared" si="6"/>
        <v>5.9861199999999997</v>
      </c>
    </row>
    <row r="401" spans="1:8" x14ac:dyDescent="0.25">
      <c r="A401" t="s">
        <v>504</v>
      </c>
      <c r="B401" t="s">
        <v>859</v>
      </c>
      <c r="C401" t="s">
        <v>508</v>
      </c>
      <c r="D401" s="1">
        <f>SUM(1.17514653728, 0.259741080757, 0.873929675016, 2.12563607424, 0.507863788768, 2.03760463261, 1.26154106952, 0.717391291461, 0.522691603728, 2.04665304888, 4.80382957378, 1.46369743646, 2.18868032637, 0.0729941827956, 0.0197407241114, 0.375195611465, 0.404525382252, 0.0441743241365, 2.77423720694, 1.33601694036, 1.04814861623) / 21</f>
        <v>1.2409256727219287</v>
      </c>
      <c r="E401" t="s">
        <v>8</v>
      </c>
      <c r="F401">
        <v>5.6184599999999998</v>
      </c>
      <c r="G401">
        <v>6.3537800000000004</v>
      </c>
      <c r="H401" s="1">
        <f t="shared" si="6"/>
        <v>5.9861199999999997</v>
      </c>
    </row>
    <row r="402" spans="1:8" x14ac:dyDescent="0.25">
      <c r="A402" t="s">
        <v>509</v>
      </c>
      <c r="B402" t="s">
        <v>856</v>
      </c>
      <c r="C402" t="s">
        <v>510</v>
      </c>
      <c r="D402" s="1">
        <f>SUM(6.87539243585, 0.614721758939, 0.00722494862441, 0.596494329527, 0.0358490973556, 8.02423121718, 2.26841607648, 7.78275141573, 2.07857655583, 0.881481111902, 0.0583670383801, 0.219430207786, 8.30588722103, 1.52940764095, 7.94208116765, 0.598006708638, 0.434112932159, 2.1834100646, 1.87534283073, 1.91198118511, 1.13954472158) / 21</f>
        <v>2.6363195555252914</v>
      </c>
      <c r="E402" t="s">
        <v>8</v>
      </c>
      <c r="F402">
        <v>11.039899999999999</v>
      </c>
      <c r="G402">
        <v>13.306699999999999</v>
      </c>
      <c r="H402" s="1">
        <f t="shared" si="6"/>
        <v>12.173299999999999</v>
      </c>
    </row>
    <row r="403" spans="1:8" x14ac:dyDescent="0.25">
      <c r="A403" t="s">
        <v>509</v>
      </c>
      <c r="B403" t="s">
        <v>857</v>
      </c>
      <c r="C403" t="s">
        <v>511</v>
      </c>
      <c r="D403" s="1">
        <f>SUM(0.0157802804436, 0.954591257429, 0.568121857153, 3.44078879639, 5.53848213359, 0.0126386764456, 5.60065496329, 0.588184188716, 0.328052606248, 2.90314323488, 0.0339053743603, 0.0989402247953, 2.62781804168, 0.00527939525951, 0.0220539564956, 1.31125086188, 0.0873722799571, 8.16046603632, 7.52004262966, 1.21083848557, 8.58086619122) / 21</f>
        <v>2.3623462605610959</v>
      </c>
      <c r="E403" t="s">
        <v>8</v>
      </c>
      <c r="F403">
        <v>11.039899999999999</v>
      </c>
      <c r="G403">
        <v>13.306699999999999</v>
      </c>
      <c r="H403" s="1">
        <f t="shared" si="6"/>
        <v>12.173299999999999</v>
      </c>
    </row>
    <row r="404" spans="1:8" x14ac:dyDescent="0.25">
      <c r="A404" t="s">
        <v>509</v>
      </c>
      <c r="B404" t="s">
        <v>858</v>
      </c>
      <c r="C404" t="s">
        <v>512</v>
      </c>
      <c r="D404" s="1">
        <f>SUM(0.781505766522, 2.26096926066, 0.579681236185, 0.669217974741, 4.63434050933, 2.30134084575, 2.26160809844, 1.08155930112, 2.12737298659, 1.7944328402, 0.077793080905, 0.73260481132, 0.396766392181, 0.115417983319, 0.91659449997, 3.88744108479, 0.744700247256, 6.34656795473, 0.625530552427, 2.54581995237, 6.96514606183) / 21</f>
        <v>1.9926862590779046</v>
      </c>
      <c r="E404" t="s">
        <v>8</v>
      </c>
      <c r="F404">
        <v>11.039899999999999</v>
      </c>
      <c r="G404">
        <v>13.306699999999999</v>
      </c>
      <c r="H404" s="1">
        <f t="shared" si="6"/>
        <v>12.173299999999999</v>
      </c>
    </row>
    <row r="405" spans="1:8" x14ac:dyDescent="0.25">
      <c r="A405" t="s">
        <v>509</v>
      </c>
      <c r="B405" t="s">
        <v>859</v>
      </c>
      <c r="C405" t="s">
        <v>513</v>
      </c>
      <c r="D405" s="1">
        <f>SUM(0.281864190609, 0.361923321015, 0.74832353381, 2.02338695168, 4.20205955576, 2.16593703025, 5.6723735429, 3.06520679146, 1.28510173499, 0.786696577566, 8.47567855476, 1.37100199508, 0.194564768714, 10.5317078231, 0.0451668402393, 0.285988330661, 0.0060734302959, 0.222001667036, 0.289875103258, 2.46604259349, 0.584828617832) / 21</f>
        <v>2.1459906168812473</v>
      </c>
      <c r="E405" t="s">
        <v>8</v>
      </c>
      <c r="F405">
        <v>11.039899999999999</v>
      </c>
      <c r="G405">
        <v>13.306699999999999</v>
      </c>
      <c r="H405" s="1">
        <f t="shared" si="6"/>
        <v>12.173299999999999</v>
      </c>
    </row>
    <row r="406" spans="1:8" x14ac:dyDescent="0.25">
      <c r="A406" t="s">
        <v>514</v>
      </c>
      <c r="B406" t="s">
        <v>856</v>
      </c>
      <c r="C406" t="s">
        <v>515</v>
      </c>
      <c r="D406" s="1">
        <f>SUM(0.193055735568, 1.79782031332, 0.0255465691795, 0.0233328165994, 1.37945680649, 0.444937534297, 0.516635226761, 2.85196678714, 0.0267406675778, 0.128294688211, 0.103725562826, 0.00497263507079, 0.0581479221205, 0.0509629511976, 0.0854171272792, 0.0197595779703, 0.149085293994, 1.69530657714, 0.00460288763273, 1.70959559296, 1.0449392473) / 21</f>
        <v>0.58639535812546761</v>
      </c>
      <c r="E406" t="s">
        <v>8</v>
      </c>
      <c r="F406">
        <v>57.687800000000003</v>
      </c>
      <c r="G406">
        <v>57.742199999999997</v>
      </c>
      <c r="H406" s="1">
        <f t="shared" si="6"/>
        <v>57.715000000000003</v>
      </c>
    </row>
    <row r="407" spans="1:8" x14ac:dyDescent="0.25">
      <c r="A407" t="s">
        <v>514</v>
      </c>
      <c r="B407" t="s">
        <v>857</v>
      </c>
      <c r="C407" t="s">
        <v>516</v>
      </c>
      <c r="D407" s="1">
        <f>SUM(2.20539564945, 13.9789892118, 1.65245944722, 1.4143614444, 27.9865015525, 3.66192263252, 6.29195452246, 0.0935041721264, 13.8507245322, 4.73143384979, 2.58637369861, 50.9307592203, 1.96982828735, 5.17821280133, 0.123607430959, 6.63485737574, 1.45435515396, 1.85508641493, 13.4325315954, 4.6596469713, 2.80312065113) / 21</f>
        <v>7.9759822197845445</v>
      </c>
      <c r="E407" t="s">
        <v>8</v>
      </c>
      <c r="F407">
        <v>57.687800000000003</v>
      </c>
      <c r="G407">
        <v>57.742199999999997</v>
      </c>
      <c r="H407" s="1">
        <f t="shared" si="6"/>
        <v>57.715000000000003</v>
      </c>
    </row>
    <row r="408" spans="1:8" x14ac:dyDescent="0.25">
      <c r="A408" t="s">
        <v>514</v>
      </c>
      <c r="B408" t="s">
        <v>858</v>
      </c>
      <c r="C408" t="s">
        <v>517</v>
      </c>
      <c r="D408" s="1">
        <f>SUM(6.98435786517, 12.2413631882, 0.455276669118, 1.33580375816, 2.29857565861, 13.4970141757, 2.87174833108, 6.12849514923, 12.2231200712, 1.54101443401, 1.56203216927, 30.4444777449, 6.35481337603, 7.30455032663, 2.63784612705, 0.148971674091, 1.52590728807, 1.99034143884, 3.59820669137, 4.81410253426, 6.47533361046) / 21</f>
        <v>6.0206358229261427</v>
      </c>
      <c r="E408" t="s">
        <v>8</v>
      </c>
      <c r="F408">
        <v>57.687800000000003</v>
      </c>
      <c r="G408">
        <v>57.742199999999997</v>
      </c>
      <c r="H408" s="1">
        <f t="shared" si="6"/>
        <v>57.715000000000003</v>
      </c>
    </row>
    <row r="409" spans="1:8" x14ac:dyDescent="0.25">
      <c r="A409" t="s">
        <v>514</v>
      </c>
      <c r="B409" t="s">
        <v>859</v>
      </c>
      <c r="C409" t="s">
        <v>518</v>
      </c>
      <c r="D409" s="1">
        <f>SUM(6.0611258471, 4.35057235692, 0.395466427529, 5.48149165274, 7.20369233783, 2.89217753658, 3.55930485286, 10.8752519095, 4.52096884326, 28.9395532629, 5.74637133596, 16.8974744652, 13.012191017, 11.8948081604, 3.41700216815, 4.62287751872, 0.0303081391706, 1.86499160493, 8.78949036372, 2.3113995971, 9.09977650062) / 21</f>
        <v>7.2364902808661711</v>
      </c>
      <c r="E409" t="s">
        <v>8</v>
      </c>
      <c r="F409">
        <v>57.687800000000003</v>
      </c>
      <c r="G409">
        <v>57.742199999999997</v>
      </c>
      <c r="H409" s="1">
        <f t="shared" si="6"/>
        <v>57.715000000000003</v>
      </c>
    </row>
    <row r="410" spans="1:8" x14ac:dyDescent="0.25">
      <c r="A410" t="s">
        <v>519</v>
      </c>
      <c r="B410" t="s">
        <v>856</v>
      </c>
      <c r="C410" t="s">
        <v>520</v>
      </c>
      <c r="D410" s="1">
        <f>SUM(0.0713849383343, 0.0490144137278, 1.1372237316, 0.279190024975, 1.88738298622, 0.384532299473, 0.206034675452, 0.12990412563, 0.117138065247, 0.127577253179, 0.122927474781, 1.36318026331, 0.543464564772, 0.0210139099796, 1.46369032556, 0.603952057762, 0.525639846967, 0.0649157702341, 0.0258557660064, 0.693220497497, 0.0880940287917) / 21</f>
        <v>0.47168271521423333</v>
      </c>
      <c r="E410" t="s">
        <v>8</v>
      </c>
      <c r="F410">
        <v>83.904300000000006</v>
      </c>
      <c r="G410">
        <v>59.4084</v>
      </c>
      <c r="H410" s="1">
        <f t="shared" si="6"/>
        <v>71.656350000000003</v>
      </c>
    </row>
    <row r="411" spans="1:8" x14ac:dyDescent="0.25">
      <c r="A411" t="s">
        <v>519</v>
      </c>
      <c r="B411" t="s">
        <v>857</v>
      </c>
      <c r="C411" t="s">
        <v>521</v>
      </c>
      <c r="D411" s="1">
        <f>SUM(0.0683143356378, 1.21979707115, 0.421805914293, 3.13350661414, 0.929979000217, 0.0170690092233, 0.933924500517, 0.0480150358075, 1.23174387192, 0.205211389706, 1.44345586082, 1.1751991178, 0.019462603636, 0.92471571338, 3.4885457235, 1.09205882761, 1.66273229862, 0.634405320436, 0.489608763689, 0.861860148306, 0.0800266252649) / 21</f>
        <v>0.95625894027016656</v>
      </c>
      <c r="E411" t="s">
        <v>8</v>
      </c>
      <c r="F411">
        <v>83.904300000000006</v>
      </c>
      <c r="G411">
        <v>59.4084</v>
      </c>
      <c r="H411" s="1">
        <f t="shared" si="6"/>
        <v>71.656350000000003</v>
      </c>
    </row>
    <row r="412" spans="1:8" x14ac:dyDescent="0.25">
      <c r="A412" t="s">
        <v>519</v>
      </c>
      <c r="B412" t="s">
        <v>858</v>
      </c>
      <c r="C412" t="s">
        <v>522</v>
      </c>
      <c r="D412" s="1">
        <f>SUM(0.512252690166, 0.0281975420259, 0.0340637722089, 0.130838399423, 2.10850197849, 0.282366675294, 0.476907640947, 0.235757069196, 0.449467672311, 3.34979948828, 0.6255531465, 0.000418769742143, 2.39379524867, 0.182514292886, 3.28282023043, 0.250133922472, 0.0017496248204, 0.255225267344, 0.0245476887824, 0.972010269345, 0.433031243021) / 21</f>
        <v>0.76333107773117825</v>
      </c>
      <c r="E412" t="s">
        <v>8</v>
      </c>
      <c r="F412">
        <v>83.904300000000006</v>
      </c>
      <c r="G412">
        <v>59.4084</v>
      </c>
      <c r="H412" s="1">
        <f t="shared" si="6"/>
        <v>71.656350000000003</v>
      </c>
    </row>
    <row r="413" spans="1:8" x14ac:dyDescent="0.25">
      <c r="A413" t="s">
        <v>519</v>
      </c>
      <c r="B413" t="s">
        <v>859</v>
      </c>
      <c r="C413" t="s">
        <v>523</v>
      </c>
      <c r="D413" s="1">
        <f>SUM(0.975625105531, 0.0612922417932, 0.0228317090465, 0.0325755214458, 0.506738952375, 0.30074139683, 0.171569437107, 0.00969972000264, 0.000888477587253, 1.20257018541, 1.02735469957, 1.90423699413, 0.491870148668, 0.262192127804, 0.371679398454, 0.0753651083327, 2.36866152984, 1.11070801723, 0.0635451935135, 0.454544516009, 0.0157484338638) / 21</f>
        <v>0.54430661497825672</v>
      </c>
      <c r="E413" t="s">
        <v>8</v>
      </c>
      <c r="F413">
        <v>83.904300000000006</v>
      </c>
      <c r="G413">
        <v>59.4084</v>
      </c>
      <c r="H413" s="1">
        <f t="shared" si="6"/>
        <v>71.656350000000003</v>
      </c>
    </row>
    <row r="414" spans="1:8" x14ac:dyDescent="0.25">
      <c r="A414" t="s">
        <v>524</v>
      </c>
      <c r="B414" t="s">
        <v>856</v>
      </c>
      <c r="C414" t="s">
        <v>525</v>
      </c>
      <c r="D414" s="1">
        <f>SUM(0.647212662625, 3.56482442491, 0.221949669489, 0.393931723909, 51.3613651615, 0.010615990106, 3.28861509033, 0.317642391098, 0.00147173368874, 1.18399415513, 3.67068383394, 1.93963846731, 0.0880707208145, 4.26086223287, 0.457574460602, 0.31343213992, 11.4755389087, 2.86966491059, 0.0372615794885, 0.835365770581, 3.11969802856) / 21</f>
        <v>4.2885435264838927</v>
      </c>
      <c r="E414" t="s">
        <v>8</v>
      </c>
      <c r="F414">
        <v>35.526299999999999</v>
      </c>
      <c r="G414">
        <v>32.8491</v>
      </c>
      <c r="H414" s="1">
        <f t="shared" si="6"/>
        <v>34.1877</v>
      </c>
    </row>
    <row r="415" spans="1:8" x14ac:dyDescent="0.25">
      <c r="A415" t="s">
        <v>524</v>
      </c>
      <c r="B415" t="s">
        <v>857</v>
      </c>
      <c r="C415" t="s">
        <v>526</v>
      </c>
      <c r="D415" s="1">
        <f>SUM(0.369984193011, 3.65318511426, 0.405037019964, 13.3296972862, 0.447478701422, 0.00296407233498, 13.7933321232, 0.856644286676, 21.5123010826, 0.000703691357996, 5.9648348063, 36.2396356871, 1.04893586801, 0.163126409625, 0.225832514506, 2.38242817741, 0.792479495002, 0.0106031117369, 16.4389777321, 2.45574714114, 1.37395677629) / 21</f>
        <v>5.7841850138212321</v>
      </c>
      <c r="E415" t="s">
        <v>8</v>
      </c>
      <c r="F415">
        <v>35.526299999999999</v>
      </c>
      <c r="G415">
        <v>32.8491</v>
      </c>
      <c r="H415" s="1">
        <f t="shared" si="6"/>
        <v>34.1877</v>
      </c>
    </row>
    <row r="416" spans="1:8" x14ac:dyDescent="0.25">
      <c r="A416" t="s">
        <v>524</v>
      </c>
      <c r="B416" t="s">
        <v>858</v>
      </c>
      <c r="C416" t="s">
        <v>527</v>
      </c>
      <c r="D416" s="1">
        <f>SUM(8.63254819929, 7.16195873755, 3.30263584807, 18.0280591902, 0.147292331099, 3.27559466217, 14.3259091287, 11.4836734626, 0.167164511844, 0.525625568672, 13.1994959743, 0.766495870279, 4.87063687996, 8.30820843913, 2.23951795949, 1.72940533958, 0.351133082019, 46.0675069982, 15.5153702692, 5.30221868055, 32.2569933151) / 21</f>
        <v>9.4122592594287138</v>
      </c>
      <c r="E416" t="s">
        <v>8</v>
      </c>
      <c r="F416">
        <v>35.526299999999999</v>
      </c>
      <c r="G416">
        <v>32.8491</v>
      </c>
      <c r="H416" s="1">
        <f t="shared" si="6"/>
        <v>34.1877</v>
      </c>
    </row>
    <row r="417" spans="1:8" x14ac:dyDescent="0.25">
      <c r="A417" t="s">
        <v>524</v>
      </c>
      <c r="B417" t="s">
        <v>859</v>
      </c>
      <c r="C417" t="s">
        <v>528</v>
      </c>
      <c r="D417" s="1">
        <f>SUM(0.605684225483, 0.312086766756, 2.68883713354, 4.66384046662, 1.21653344551, 3.62074574955, 7.55626254937, 2.82408664487, 1.17922735171, 0.986206090325, 1.19307979215, 4.65916092738, 1.98574645591, 6.77212567724, 0.0410006450594, 0.270544826096, 0.0728971881632, 2.73381746633, 5.16098445409, 4.781505217, 10.2303521686) / 21</f>
        <v>3.0264154877025051</v>
      </c>
      <c r="E417" t="s">
        <v>8</v>
      </c>
      <c r="F417">
        <v>35.526299999999999</v>
      </c>
      <c r="G417">
        <v>32.8491</v>
      </c>
      <c r="H417" s="1">
        <f t="shared" si="6"/>
        <v>34.1877</v>
      </c>
    </row>
    <row r="418" spans="1:8" x14ac:dyDescent="0.25">
      <c r="A418" t="s">
        <v>529</v>
      </c>
      <c r="B418" t="s">
        <v>856</v>
      </c>
      <c r="C418" t="s">
        <v>530</v>
      </c>
      <c r="D418" s="1">
        <f>SUM(1.35143938702, 2.80157590751, 0.153868396594, 2.51445046493, 0.152208629272, 1.49531823096, 0.728491098241, 4.42869675686, 4.19994640788, 0.506306393238, 4.45506014855, 0.161827576534, 0.102957360079, 2.81136893187, 0.691133856778, 11.4202014452, 1.52121336613, 0.301024141882, 0.00310192655357, 0.00637530959434, 1.41770375045) / 21</f>
        <v>1.9630604517202812</v>
      </c>
      <c r="E418" t="s">
        <v>8</v>
      </c>
      <c r="F418">
        <v>17.420000000000002</v>
      </c>
      <c r="G418">
        <v>18.441400000000002</v>
      </c>
      <c r="H418" s="1">
        <f t="shared" si="6"/>
        <v>17.930700000000002</v>
      </c>
    </row>
    <row r="419" spans="1:8" x14ac:dyDescent="0.25">
      <c r="A419" t="s">
        <v>529</v>
      </c>
      <c r="B419" t="s">
        <v>857</v>
      </c>
      <c r="C419" t="s">
        <v>531</v>
      </c>
      <c r="D419" s="1">
        <f>SUM(16.9743550906, 16.9259153116, 0.698668312444, 0.860587381066, 0.64810838014, 0.0281063435301, 0.00934921037931, 3.80527366261, 0.0695092704797, 0.101615999065, 0.0256983802755, 1.05016741925, 35.7107788674, 2.10920454574, 6.83940151282, 0.292573535965, 8.16972478665, 0.812515604903, 0.292657959961, 7.79530583148, 0.518018387252) / 21</f>
        <v>4.9398826568386012</v>
      </c>
      <c r="E419" t="s">
        <v>8</v>
      </c>
      <c r="F419">
        <v>17.420000000000002</v>
      </c>
      <c r="G419">
        <v>18.441400000000002</v>
      </c>
      <c r="H419" s="1">
        <f t="shared" si="6"/>
        <v>17.930700000000002</v>
      </c>
    </row>
    <row r="420" spans="1:8" x14ac:dyDescent="0.25">
      <c r="A420" t="s">
        <v>529</v>
      </c>
      <c r="B420" t="s">
        <v>858</v>
      </c>
      <c r="C420" t="s">
        <v>532</v>
      </c>
      <c r="D420" s="1">
        <f>SUM(1.69864825415, 1.11273142346, 1.94689783008, 0.234082686364, 1.81028794526, 0.274428594211, 1.14024502514, 2.97908080324, 8.34054790399, 1.01881539128, 0.742876974766, 0.405404706269, 0.148935124234, 0.0618472924983, 5.40912877479, 5.50998984588, 1.02267557653, 1.53088934327, 2.95937620713, 2.20230026526, 0.27491994667) / 21</f>
        <v>1.9440052340224903</v>
      </c>
      <c r="E420" t="s">
        <v>8</v>
      </c>
      <c r="F420">
        <v>17.420000000000002</v>
      </c>
      <c r="G420">
        <v>18.441400000000002</v>
      </c>
      <c r="H420" s="1">
        <f t="shared" si="6"/>
        <v>17.930700000000002</v>
      </c>
    </row>
    <row r="421" spans="1:8" x14ac:dyDescent="0.25">
      <c r="A421" t="s">
        <v>529</v>
      </c>
      <c r="B421" t="s">
        <v>859</v>
      </c>
      <c r="C421" t="s">
        <v>533</v>
      </c>
      <c r="D421" s="1">
        <f>SUM(0.000997222178287, 2.1178969201, 0.279030632567, 1.1872149125, 4.89925753017, 377.632632287, 3.98924352471, 2.3930348288, 0.299130669719, 0.18279488232, 1.8697267357, 0.346416976501, 0.210076166717, 2.43433668359, 2.3930348288, 0.299130669719, 0.18279488232, 1.8697267357, 0.346416976501, 0.210076166717, 2.43433668359) / 21</f>
        <v>19.313205091234252</v>
      </c>
      <c r="E421" t="s">
        <v>8</v>
      </c>
      <c r="F421">
        <v>17.420000000000002</v>
      </c>
      <c r="G421">
        <v>18.441400000000002</v>
      </c>
      <c r="H421" s="1">
        <f t="shared" si="6"/>
        <v>17.930700000000002</v>
      </c>
    </row>
    <row r="422" spans="1:8" x14ac:dyDescent="0.25">
      <c r="A422" t="s">
        <v>534</v>
      </c>
      <c r="B422" t="s">
        <v>856</v>
      </c>
      <c r="C422" t="s">
        <v>535</v>
      </c>
      <c r="D422" s="1">
        <f>SUM(3.77466374798, 0.304563346624, 0.821398200068, 0.145363966937, 0.833463427646, 5.75625340588, 0.198347863724, 9.2348049256, 0.154987523825, 1.41843546517, 0.478519177235, 2.83014554639, 2.84509291926, 0.143158587425, 6.30292309223, 0.00563797070604, 1.64875355435, 0.188571672794, 0.24954510091, 26.495137923, 2.356859475) / 21</f>
        <v>3.151744137750192</v>
      </c>
      <c r="E422" t="s">
        <v>8</v>
      </c>
      <c r="F422">
        <v>52.400399999999998</v>
      </c>
      <c r="G422">
        <v>41.0914</v>
      </c>
      <c r="H422" s="1">
        <f t="shared" si="6"/>
        <v>46.745899999999999</v>
      </c>
    </row>
    <row r="423" spans="1:8" x14ac:dyDescent="0.25">
      <c r="A423" t="s">
        <v>534</v>
      </c>
      <c r="B423" t="s">
        <v>857</v>
      </c>
      <c r="C423" t="s">
        <v>536</v>
      </c>
      <c r="D423" s="1">
        <f>SUM(0.149084745903, 0.799945205614, 2.70108241028, 0.367655932776, 21.0531805282, 8.32981756667, 1.9899199892, 0.03980038945, 5.72326679807, 2.30484319073, 0.00378696189577, 0.0467647156196, 0.568410925513, 0.30520691316, 0.340437147821, 1.87525234173, 0.00000860152095541, 2.03485547562, 19.2583204733, 3.1621562547, 4.76442410472) / 21</f>
        <v>3.6103914605949194</v>
      </c>
      <c r="E423" t="s">
        <v>8</v>
      </c>
      <c r="F423">
        <v>52.400399999999998</v>
      </c>
      <c r="G423">
        <v>41.0914</v>
      </c>
      <c r="H423" s="1">
        <f t="shared" si="6"/>
        <v>46.745899999999999</v>
      </c>
    </row>
    <row r="424" spans="1:8" x14ac:dyDescent="0.25">
      <c r="A424" t="s">
        <v>534</v>
      </c>
      <c r="B424" t="s">
        <v>858</v>
      </c>
      <c r="C424" t="s">
        <v>537</v>
      </c>
      <c r="D424" s="1">
        <f>SUM(0.503420912749, 3.76442862047, 0.382376404698, 0.261456879252, 10.2662501656, 0.437909801586, 3.3170663552, 1.54155106362, 1.12857393549, 0.789540354584, 0.0812166306824, 1.22703888368, 7.38771725758, 0.192715469587, 0.366198820457, 2.19186208512, 0.538431593533, 2.04683328087, 2.85255052846, 0.0395128878823, 3.31810408139) / 21</f>
        <v>2.0302264767852711</v>
      </c>
      <c r="E424" t="s">
        <v>8</v>
      </c>
      <c r="F424">
        <v>52.400399999999998</v>
      </c>
      <c r="G424">
        <v>41.0914</v>
      </c>
      <c r="H424" s="1">
        <f t="shared" si="6"/>
        <v>46.745899999999999</v>
      </c>
    </row>
    <row r="425" spans="1:8" x14ac:dyDescent="0.25">
      <c r="A425" t="s">
        <v>534</v>
      </c>
      <c r="B425" t="s">
        <v>859</v>
      </c>
      <c r="C425" t="s">
        <v>538</v>
      </c>
      <c r="D425" s="1">
        <f>SUM(1.45869279579, 0.892049260407, 0.97518095512, 4.97814462719, 3.18246252059, 4.92826882243, 0.0141690179961, 0.0380554767729, 1.78651181733, 0.114103244744, 0.766842967788, 2.33702594079, 0.692018103901, 1.10006788245, 0.758833434769, 0.634958552258, 0.0947464611927, 0.395036637524, 4.44013766926, 1.61739933056, 7.69942874997) / 21</f>
        <v>1.8525778223253666</v>
      </c>
      <c r="E425" t="s">
        <v>8</v>
      </c>
      <c r="F425">
        <v>52.400399999999998</v>
      </c>
      <c r="G425">
        <v>41.0914</v>
      </c>
      <c r="H425" s="1">
        <f t="shared" si="6"/>
        <v>46.745899999999999</v>
      </c>
    </row>
    <row r="426" spans="1:8" x14ac:dyDescent="0.25">
      <c r="A426" t="s">
        <v>539</v>
      </c>
      <c r="B426" t="s">
        <v>856</v>
      </c>
      <c r="C426" t="s">
        <v>540</v>
      </c>
      <c r="D426" s="1">
        <f>SUM(0.134802477908, 0.188409416281, 0.243969121115, 1.17438273012, 0.00250220960619, 0.244180575454, 1.07249101088, 0.308027740025, 3.90084579278, 0.663228629864, 0.713471021849, 12.163060595, 3.30677651388, 0.000457745473353, 0.0985792555007, 6.52826876359, 0.317161147001, 0.815239176523, 0.00253655268126, 0.0158376636202, 0.429283767833) / 21</f>
        <v>1.5392148527135572</v>
      </c>
      <c r="E426" t="s">
        <v>29</v>
      </c>
      <c r="F426">
        <v>70.144499999999994</v>
      </c>
      <c r="G426">
        <v>70.978700000000003</v>
      </c>
      <c r="H426" s="1">
        <f t="shared" si="6"/>
        <v>70.561599999999999</v>
      </c>
    </row>
    <row r="427" spans="1:8" x14ac:dyDescent="0.25">
      <c r="A427" t="s">
        <v>539</v>
      </c>
      <c r="B427" t="s">
        <v>857</v>
      </c>
      <c r="C427" t="s">
        <v>541</v>
      </c>
      <c r="D427" s="1">
        <f>SUM(0.997260008575, 1.16218151034, 6.09984085048, 3.40511046297, 111.212207355, 9.03816852719, 0.372601812807, 2.28485129811, 27.4501671225, 1.23029821042, 10.8709756534, 26.9074500183, 4.34756090585, 1.7684643961, 5.4527498189, 29.1288303464, 1.41472870448, 3.36333226934, 22.0373172501, 8.73446390518, 0.123954225662) / 21</f>
        <v>13.209643554862096</v>
      </c>
      <c r="E427" t="s">
        <v>29</v>
      </c>
      <c r="F427">
        <v>70.144499999999994</v>
      </c>
      <c r="G427">
        <v>70.978700000000003</v>
      </c>
      <c r="H427" s="1">
        <f t="shared" si="6"/>
        <v>70.561599999999999</v>
      </c>
    </row>
    <row r="428" spans="1:8" x14ac:dyDescent="0.25">
      <c r="A428" t="s">
        <v>539</v>
      </c>
      <c r="B428" t="s">
        <v>858</v>
      </c>
      <c r="C428" t="s">
        <v>542</v>
      </c>
      <c r="D428" s="1">
        <f>SUM(0.0135836800581, 4.5019813929, 0.789073973, 1.79361993289, 6.3424030609, 2.4334365168, 5.79887159628, 5.59691276729, 1.68183061188, 0.0430106156431, 2.18034233879, 15.1852647663, 3.11637329389, 0.317553208505, 0.0427501866867, 0.713764890391, 0.783319075454, 0.385259320604, 5.80318448438, 1.77778353959, 5.38932580435) / 21</f>
        <v>3.0804592884086617</v>
      </c>
      <c r="E428" t="s">
        <v>29</v>
      </c>
      <c r="F428">
        <v>70.144499999999994</v>
      </c>
      <c r="G428">
        <v>70.978700000000003</v>
      </c>
      <c r="H428" s="1">
        <f t="shared" si="6"/>
        <v>70.561599999999999</v>
      </c>
    </row>
    <row r="429" spans="1:8" x14ac:dyDescent="0.25">
      <c r="A429" t="s">
        <v>539</v>
      </c>
      <c r="B429" t="s">
        <v>859</v>
      </c>
      <c r="C429" t="s">
        <v>543</v>
      </c>
      <c r="D429" s="1">
        <f>SUM(1.36160257736, 0.70768617931, 0.535439656314, 6.09668137849, 4.01690321218, 4.74854686995, 6.38097273924, 0.885129334529, 1.96209211366, 1.57025942565, 3.59859867046, 11.4403799376, 0.356596930905, 0.794312403733, 0.151725792611, 2.42864601044, 0.01105950593, 2.42889753308, 7.09936454277, 2.67797326229, 2.21152060526) / 21</f>
        <v>2.9268756515124763</v>
      </c>
      <c r="E429" t="s">
        <v>29</v>
      </c>
      <c r="F429">
        <v>70.144499999999994</v>
      </c>
      <c r="G429">
        <v>70.978700000000003</v>
      </c>
      <c r="H429" s="1">
        <f t="shared" si="6"/>
        <v>70.561599999999999</v>
      </c>
    </row>
    <row r="430" spans="1:8" x14ac:dyDescent="0.25">
      <c r="A430" t="s">
        <v>544</v>
      </c>
      <c r="B430" t="s">
        <v>856</v>
      </c>
      <c r="C430" t="s">
        <v>545</v>
      </c>
      <c r="D430" s="1">
        <f>SUM(0.197731989159, 0.845147467433, 0.33410994692, 1.701476409, 5.86707731189, 0.012109742778, 5.02513444593, 2.20525178946, 1.17311302545, 0.0102317280196, 0.00936848755468, 0.348121136986, 0.322614919156, 0.308270304477, 2.19102943841, 0.912648155379, 0.013391415267, 1.03423082044, 0.0714347747509, 0.0319410619147, 0.75529869266) / 21</f>
        <v>1.1128444315730899</v>
      </c>
      <c r="E430" t="s">
        <v>8</v>
      </c>
      <c r="F430">
        <v>17.292999999999999</v>
      </c>
      <c r="G430">
        <v>17.491900000000001</v>
      </c>
      <c r="H430" s="1">
        <f t="shared" si="6"/>
        <v>17.39245</v>
      </c>
    </row>
    <row r="431" spans="1:8" x14ac:dyDescent="0.25">
      <c r="A431" t="s">
        <v>544</v>
      </c>
      <c r="B431" t="s">
        <v>857</v>
      </c>
      <c r="C431" t="s">
        <v>546</v>
      </c>
      <c r="D431" s="1">
        <f>SUM(0.130320374617, 2.17124190625, 1.03670454651, 0.0104370523141, 4.60079638801, 1.01750861908, 1.1884030172, 0.789571886129, 1.82427601399, 1.15508228081, 0.559507733382, 0.214890489851, 0.79276923022, 0.429648118591, 1.54710984483, 1.3784064489, 0.116907419991, 2.23138886345, 1.01531208354, 2.26826789138, 1.51309718886) / 21</f>
        <v>1.2376974951383382</v>
      </c>
      <c r="E431" t="s">
        <v>8</v>
      </c>
      <c r="F431">
        <v>17.292999999999999</v>
      </c>
      <c r="G431">
        <v>17.491900000000001</v>
      </c>
      <c r="H431" s="1">
        <f t="shared" si="6"/>
        <v>17.39245</v>
      </c>
    </row>
    <row r="432" spans="1:8" x14ac:dyDescent="0.25">
      <c r="A432" t="s">
        <v>544</v>
      </c>
      <c r="B432" t="s">
        <v>858</v>
      </c>
      <c r="C432" t="s">
        <v>547</v>
      </c>
      <c r="D432" s="1">
        <f>SUM(4.09215154458, 0.536013902564, 1.06215839757, 6.84219330779, 0.851888908923, 4.48311497417, 0.801693981325, 3.7431188782, 0.296156653308, 4.31824885462, 1.08956512637, 0.00468629628632, 8.90902277618, 1.99684976352, 1.94079723427, 0.00945684547328, 0.201763753414, 0.0264015679153, 1.45585441598, 1.85583338625, 0.562472624466) / 21</f>
        <v>2.1466401520559475</v>
      </c>
      <c r="E432" t="s">
        <v>8</v>
      </c>
      <c r="F432">
        <v>17.292999999999999</v>
      </c>
      <c r="G432">
        <v>17.491900000000001</v>
      </c>
      <c r="H432" s="1">
        <f t="shared" si="6"/>
        <v>17.39245</v>
      </c>
    </row>
    <row r="433" spans="1:8" x14ac:dyDescent="0.25">
      <c r="A433" t="s">
        <v>544</v>
      </c>
      <c r="B433" t="s">
        <v>859</v>
      </c>
      <c r="C433" t="s">
        <v>548</v>
      </c>
      <c r="D433" s="1">
        <f>SUM(0.0856652961864, 0.286011083877, 2.4621588314, 0.0915579832966, 0.494026561983, 0.186333562499, 0.395916746334, 1.61695594886, 0.0460487422934, 0.0452920269503, 0.129234456607, 0.016510032383, 1.5813095159, 0.144039811273, 0.297382553514, 0.735803583811, 0.856448139218, 0.0355681036706, 0.00028773753367, 1.85552622269, 0.032302167131) / 21</f>
        <v>0.54258948130528428</v>
      </c>
      <c r="E433" t="s">
        <v>8</v>
      </c>
      <c r="F433">
        <v>17.292999999999999</v>
      </c>
      <c r="G433">
        <v>17.491900000000001</v>
      </c>
      <c r="H433" s="1">
        <f t="shared" si="6"/>
        <v>17.39245</v>
      </c>
    </row>
    <row r="434" spans="1:8" x14ac:dyDescent="0.25">
      <c r="A434" t="s">
        <v>549</v>
      </c>
      <c r="B434" t="s">
        <v>856</v>
      </c>
      <c r="C434" t="s">
        <v>550</v>
      </c>
      <c r="D434" s="1">
        <f>SUM(1.91219969357, 0.0497631337449, 0.696598376719, 0.188571672783, 1.6573397541, 0.0412762162337, 0.000592624547221, 0.864626579691, 1.31162995371, 1.71932771226, 1.94944654663, 0.321876212778, 0.739130368752, 2.27597015538, 0.629599400074, 1.37284440158, 1.31125064597, 0.00194793580158, 45.9301561043, 1.98342158331, 4.83839616645) / 21</f>
        <v>3.3236173923040191</v>
      </c>
      <c r="E434" t="s">
        <v>8</v>
      </c>
      <c r="F434">
        <v>69.118499999999997</v>
      </c>
      <c r="G434">
        <v>67.117000000000004</v>
      </c>
      <c r="H434" s="1">
        <f t="shared" si="6"/>
        <v>68.117750000000001</v>
      </c>
    </row>
    <row r="435" spans="1:8" x14ac:dyDescent="0.25">
      <c r="A435" t="s">
        <v>549</v>
      </c>
      <c r="B435" t="s">
        <v>857</v>
      </c>
      <c r="C435" t="s">
        <v>551</v>
      </c>
      <c r="D435" s="1">
        <f>SUM(1.11206171624, 7.34226233756, 0.0363414260097, 3.79010870223, 47.3587912614, 0.271545320634, 0.353464516901, 0.273821545263, 12.9483218241, 0.806122170423, 0.502869200097, 3.33757819342, 0.0723568645313, 0.521939927527, 0.260977699543, 3.71339853337, 0.213291318472, 1.01188153476, 25.30869113, 0.999549640931, 6.30067467553) / 21</f>
        <v>5.5493356923305708</v>
      </c>
      <c r="E435" t="s">
        <v>8</v>
      </c>
      <c r="F435">
        <v>69.118499999999997</v>
      </c>
      <c r="G435">
        <v>67.117000000000004</v>
      </c>
      <c r="H435" s="1">
        <f t="shared" si="6"/>
        <v>68.117750000000001</v>
      </c>
    </row>
    <row r="436" spans="1:8" x14ac:dyDescent="0.25">
      <c r="A436" t="s">
        <v>549</v>
      </c>
      <c r="B436" t="s">
        <v>858</v>
      </c>
      <c r="C436" t="s">
        <v>552</v>
      </c>
      <c r="D436" s="1">
        <f>SUM(3.40046304669, 8.02133497647, 0.646555080845, 0.133865048039, 2.9406172473, 3.92135822384, 1.66804371469, 4.38233045623, 2.38622102875, 0.421996654274, 0.0959164434586, 0.524527705131, 1.39743074032, 0.0919789207673, 3.44440279392, 6.10594358713, 1.88927665112, 0.0159642450727, 17.6530435064, 2.10547853449, 3.84042828674) / 21</f>
        <v>3.0993893757941713</v>
      </c>
      <c r="E436" t="s">
        <v>8</v>
      </c>
      <c r="F436">
        <v>69.118499999999997</v>
      </c>
      <c r="G436">
        <v>67.117000000000004</v>
      </c>
      <c r="H436" s="1">
        <f t="shared" si="6"/>
        <v>68.117750000000001</v>
      </c>
    </row>
    <row r="437" spans="1:8" x14ac:dyDescent="0.25">
      <c r="A437" t="s">
        <v>549</v>
      </c>
      <c r="B437" t="s">
        <v>859</v>
      </c>
      <c r="C437" t="s">
        <v>553</v>
      </c>
      <c r="D437" s="1">
        <f>SUM(0.354017980854, 0.925773863238, 1.40782862369, 0.0943843024458, 2.81029478989, 4.57871636785, 2.54398807759, 0.0685132730378, 1.46731269741, 0.0163430527584, 1.4010342364, 6.65708373388, 3.75262571493, 2.30318111998, 0.635571869364, 0.0321945882841, 2.67838276038, 2.13380504641, 19.2967173273, 0.265342418157, 1.69519830119) / 21</f>
        <v>2.6246814354780521</v>
      </c>
      <c r="E437" t="s">
        <v>8</v>
      </c>
      <c r="F437">
        <v>69.118499999999997</v>
      </c>
      <c r="G437">
        <v>67.117000000000004</v>
      </c>
      <c r="H437" s="1">
        <f t="shared" si="6"/>
        <v>68.117750000000001</v>
      </c>
    </row>
    <row r="438" spans="1:8" x14ac:dyDescent="0.25">
      <c r="A438" t="s">
        <v>554</v>
      </c>
      <c r="B438" t="s">
        <v>856</v>
      </c>
      <c r="C438" t="s">
        <v>555</v>
      </c>
      <c r="D438" s="1">
        <f>SUM(1.85534867694, 0.648344094434, 3.13969293533, 0.410575044611, 0.204361664723, 6.91782667061, 1.0982682794, 0.308989411345, 0.795987324569, 0.373042771634, 0.000602400890076, 1.7317478027, 0.321376897162, 0.671399165102, 0.112651975543, 0.00337108111869, 0.0440103706157, 0.0129530682963, 4.55072350477, 0.302497804985, 0.13755656477) / 21</f>
        <v>1.125777500454703</v>
      </c>
      <c r="E438" t="s">
        <v>8</v>
      </c>
      <c r="F438">
        <v>77.654700000000005</v>
      </c>
      <c r="G438">
        <v>64.629599999999996</v>
      </c>
      <c r="H438" s="1">
        <f t="shared" si="6"/>
        <v>71.142150000000001</v>
      </c>
    </row>
    <row r="439" spans="1:8" x14ac:dyDescent="0.25">
      <c r="A439" t="s">
        <v>554</v>
      </c>
      <c r="B439" t="s">
        <v>857</v>
      </c>
      <c r="C439" t="s">
        <v>556</v>
      </c>
      <c r="D439" s="1">
        <f>SUM(1.0197749483, 2.61806860222, 0.774163946583, 1.36799210528, 0.718990642843, 2.34320267838, 1.87638363671, 0.0166886744526, 3.03625868642, 0.588669049406, 1.76710057115, 0.10705049951, 0.0136780462291, 2.80801598075, 2.43462188255, 3.90232456976, 0.0341394366433, 0.000751464465658, 7.95385715199, 0.303376727906, 1.09867854744) / 21</f>
        <v>1.6563708499518408</v>
      </c>
      <c r="E439" t="s">
        <v>8</v>
      </c>
      <c r="F439">
        <v>77.654700000000005</v>
      </c>
      <c r="G439">
        <v>64.629599999999996</v>
      </c>
      <c r="H439" s="1">
        <f t="shared" si="6"/>
        <v>71.142150000000001</v>
      </c>
    </row>
    <row r="440" spans="1:8" x14ac:dyDescent="0.25">
      <c r="A440" t="s">
        <v>554</v>
      </c>
      <c r="B440" t="s">
        <v>858</v>
      </c>
      <c r="C440" t="s">
        <v>557</v>
      </c>
      <c r="D440" s="1">
        <f>SUM(0.893017494115, 2.50186982243, 0.252438976055, 1.15782981781, 2.75100977679, 0.822452552563, 4.22571613929, 1.68230075222, 0.0174989917507, 0.216533553284, 0.513957484614, 0.879429124368, 0.00826882094508, 0.94408601369, 1.08068477533, 2.20270243607, 0.849277115006, 1.89921923451, 0.738032832439, 0.0157672377067, 0.000685429058566) / 21</f>
        <v>1.1263227800021449</v>
      </c>
      <c r="E440" t="s">
        <v>8</v>
      </c>
      <c r="F440">
        <v>77.654700000000005</v>
      </c>
      <c r="G440">
        <v>64.629599999999996</v>
      </c>
      <c r="H440" s="1">
        <f t="shared" si="6"/>
        <v>71.142150000000001</v>
      </c>
    </row>
    <row r="441" spans="1:8" x14ac:dyDescent="0.25">
      <c r="A441" t="s">
        <v>554</v>
      </c>
      <c r="B441" t="s">
        <v>859</v>
      </c>
      <c r="C441" t="s">
        <v>558</v>
      </c>
      <c r="D441" s="1">
        <f>SUM(2.53898258672, 0.225780908278, 18.3149074937, 3.24927536684, 4.18802772569, 0.357458916136, 0.502806884695, 0.241473311281, 3.89464140575, 0.384293871431, 5.90827934041, 5.2510680119, 3.14537930282, 0.236144787855, 0.232895764069, 2.81151817038, 2.44137347004, 0.445875387786, 1.14618020067, 1.29759368985, 1.77560928194) / 21</f>
        <v>2.7899793275352853</v>
      </c>
      <c r="E441" t="s">
        <v>8</v>
      </c>
      <c r="F441">
        <v>77.654700000000005</v>
      </c>
      <c r="G441">
        <v>64.629599999999996</v>
      </c>
      <c r="H441" s="1">
        <f t="shared" si="6"/>
        <v>71.142150000000001</v>
      </c>
    </row>
    <row r="442" spans="1:8" x14ac:dyDescent="0.25">
      <c r="A442" t="s">
        <v>559</v>
      </c>
      <c r="B442" t="s">
        <v>856</v>
      </c>
      <c r="C442" t="s">
        <v>560</v>
      </c>
      <c r="D442" s="1">
        <f>SUM(0.224507888403, 6.2576674635, 1.20547433067, 0.568583926186, 23.596127934, 0.152850520877, 1.43611967956, 0.034851979312, 0.000146633471153, 0.581773514065, 3.31145821308, 5.23874778938, 2.15339880933, 8.11107124228, 1.64400975426, 0.0878707325649, 1.36139610757, 0.869417674446, 0.144300839024, 0.00581685517309, 0.590867551665) / 21</f>
        <v>2.7417361637531972</v>
      </c>
      <c r="E442" t="s">
        <v>29</v>
      </c>
      <c r="F442">
        <v>30.4251</v>
      </c>
      <c r="G442">
        <v>29.313099999999999</v>
      </c>
      <c r="H442" s="1">
        <f t="shared" si="6"/>
        <v>29.8691</v>
      </c>
    </row>
    <row r="443" spans="1:8" x14ac:dyDescent="0.25">
      <c r="A443" t="s">
        <v>559</v>
      </c>
      <c r="B443" t="s">
        <v>857</v>
      </c>
      <c r="C443" t="s">
        <v>561</v>
      </c>
      <c r="D443" s="1">
        <f>SUM(3.3939756644, 13.0008295341, 2.32103297745, 3.38631079748, 53.8746234823, 5.10970863857, 0.164191547027, 4.22243212747, 13.0978069597, 0.685499357801, 0.0357437107692, 21.6603063695, 1.62196459948, 1.93537873204, 0.890519246792, 13.0231378088, 1.5955670565, 0.184657351918, 21.4138000505, 1.0061358571, 2.76401049637) / 21</f>
        <v>7.8756015412412932</v>
      </c>
      <c r="E443" t="s">
        <v>29</v>
      </c>
      <c r="F443">
        <v>30.4251</v>
      </c>
      <c r="G443">
        <v>29.313099999999999</v>
      </c>
      <c r="H443" s="1">
        <f t="shared" si="6"/>
        <v>29.8691</v>
      </c>
    </row>
    <row r="444" spans="1:8" x14ac:dyDescent="0.25">
      <c r="A444" t="s">
        <v>559</v>
      </c>
      <c r="B444" t="s">
        <v>858</v>
      </c>
      <c r="C444" t="s">
        <v>562</v>
      </c>
      <c r="D444" s="1">
        <f>SUM(0.678338796333, 1.37484687673, 0.71299235975, 0.0103977919079, 3.32212937542, 1.05495816964, 1.2452071468, 2.61809017309, 0.0855262815308, 0.195195652452, 4.80654085213, 6.53016319781, 4.6183169019, 3.86093459696, 6.85415242071, 0.569213351382, 0.125824436791, 2.7986889976, 5.49425553278, 2.20886365278, 9.26879011043) / 21</f>
        <v>2.782544127377462</v>
      </c>
      <c r="E444" t="s">
        <v>29</v>
      </c>
      <c r="F444">
        <v>30.4251</v>
      </c>
      <c r="G444">
        <v>29.313099999999999</v>
      </c>
      <c r="H444" s="1">
        <f t="shared" si="6"/>
        <v>29.8691</v>
      </c>
    </row>
    <row r="445" spans="1:8" x14ac:dyDescent="0.25">
      <c r="A445" t="s">
        <v>559</v>
      </c>
      <c r="B445" t="s">
        <v>859</v>
      </c>
      <c r="C445" t="s">
        <v>563</v>
      </c>
      <c r="D445" s="1">
        <f>SUM(6.23755758468, 4.30055469825, 0.267952713488, 1.72512093571, 16.7865275699, 1.08287732441, 12.7666689643, 4.72011974934, 1.61216013562, 0.587019725625, 0.771484329401, 44.3208409591, 21.325645501, 11.2564057305, 1.78573559481, 9.19018749795, 3.40193446867, 4.68532674542, 17.6441360138, 7.01924223114, 1.02772084249) / 21</f>
        <v>8.2150104436001907</v>
      </c>
      <c r="E445" t="s">
        <v>29</v>
      </c>
      <c r="F445">
        <v>30.4251</v>
      </c>
      <c r="G445">
        <v>29.313099999999999</v>
      </c>
      <c r="H445" s="1">
        <f t="shared" si="6"/>
        <v>29.8691</v>
      </c>
    </row>
    <row r="446" spans="1:8" x14ac:dyDescent="0.25">
      <c r="A446" t="s">
        <v>564</v>
      </c>
      <c r="B446" t="s">
        <v>856</v>
      </c>
      <c r="C446" t="s">
        <v>565</v>
      </c>
      <c r="D446" s="1">
        <f>SUM(0.220933443175, 1.76370685096, 5.04531975667, 3.42233532897, 1.64016604553, 0.578799148632, 1.46597076845, 0.0325702358036, 4.25524573987, 1.69645868711, 1.48930564151, 0.0137143879837, 5.29403231102, 5.54668339588, 0.038907992614, 0.00004878719919, 2.02576242849, 0.24567259011, 0.0501721942194, 2.02253459597, 1.03707202635) / 21</f>
        <v>1.8040672550722328</v>
      </c>
      <c r="E446" t="s">
        <v>8</v>
      </c>
      <c r="F446">
        <v>273.38499999999999</v>
      </c>
      <c r="G446">
        <v>223.273</v>
      </c>
      <c r="H446" s="1">
        <f t="shared" si="6"/>
        <v>248.32900000000001</v>
      </c>
    </row>
    <row r="447" spans="1:8" x14ac:dyDescent="0.25">
      <c r="A447" t="s">
        <v>564</v>
      </c>
      <c r="B447" t="s">
        <v>857</v>
      </c>
      <c r="C447" t="s">
        <v>566</v>
      </c>
      <c r="D447" s="1">
        <f>SUM(0.880887951891, 4.56704988574, 0.176774426143, 2.02845629118, 10.7440144362, 0.365222323369, 8.63950084206, 3.73350343211, 16.5595883691, 0.41253754623, 1.70343310305, 3.88221250049, 0.411265161389, 7.2449299557, 0.127081007005, 0.021286049788, 0.166554167442, 2.60790041639, 3.8427992093, 0.000322585554619, 0.664230809408) / 21</f>
        <v>3.275216689025696</v>
      </c>
      <c r="E447" t="s">
        <v>8</v>
      </c>
      <c r="F447">
        <v>273.38499999999999</v>
      </c>
      <c r="G447">
        <v>223.273</v>
      </c>
      <c r="H447" s="1">
        <f t="shared" si="6"/>
        <v>248.32900000000001</v>
      </c>
    </row>
    <row r="448" spans="1:8" x14ac:dyDescent="0.25">
      <c r="A448" t="s">
        <v>564</v>
      </c>
      <c r="B448" t="s">
        <v>858</v>
      </c>
      <c r="C448" t="s">
        <v>567</v>
      </c>
      <c r="D448" s="1">
        <f>SUM(5.01567441625, 2.30739744561, 0.308322395131, 0.169306558598, 0.557241617407, 0.0619533777037, 0.847725888726, 1.33560473999, 7.74489046505, 0.686509558766, 9.27024875777, 1.96629774848, 1.06417649805, 14.5585016269, 6.40352843636, 5.88702778814, 0.0156351432119, 10.3385417299, 0.562268543293, 0.298816214561, 8.77697018291) / 21</f>
        <v>3.7226971015622672</v>
      </c>
      <c r="E448" t="s">
        <v>8</v>
      </c>
      <c r="F448">
        <v>273.38499999999999</v>
      </c>
      <c r="G448">
        <v>223.273</v>
      </c>
      <c r="H448" s="1">
        <f t="shared" si="6"/>
        <v>248.32900000000001</v>
      </c>
    </row>
    <row r="449" spans="1:8" x14ac:dyDescent="0.25">
      <c r="A449" t="s">
        <v>564</v>
      </c>
      <c r="B449" t="s">
        <v>859</v>
      </c>
      <c r="C449" t="s">
        <v>568</v>
      </c>
      <c r="D449" s="1">
        <f>SUM(0.295126594426, 2.22826950174, 2.02928771545, 0.156277372559, 2.40511470716, 1.42254811228, 1.94630641992, 4.09097217966, 0.526077451435, 3.01252182412, 1.83096355529, 11.2723918395, 0.0753606502105, 1.25772903449, 0.84187433949, 0.00545937466672, 0.359466054368, 8.01371955026, 0.0363574683734, 0.000915964781079, 3.04475826919) / 21</f>
        <v>2.1357856180652237</v>
      </c>
      <c r="E449" t="s">
        <v>8</v>
      </c>
      <c r="F449">
        <v>273.38499999999999</v>
      </c>
      <c r="G449">
        <v>223.273</v>
      </c>
      <c r="H449" s="1">
        <f t="shared" si="6"/>
        <v>248.32900000000001</v>
      </c>
    </row>
    <row r="450" spans="1:8" x14ac:dyDescent="0.25">
      <c r="A450" t="s">
        <v>569</v>
      </c>
      <c r="B450" t="s">
        <v>856</v>
      </c>
      <c r="C450" t="s">
        <v>570</v>
      </c>
      <c r="D450" s="1">
        <f>SUM(0.0153030184389, 2.53710271913, 0.179191455758, 4.34280925831, 1.58423235609, 0.851645766129, 2.9701385756, 4.76812421161, 0.0681841072994, 0.405346982423, 0.00658138780194, 0.220780430471, 0.194761501236, 0.00389461240174, 0.152369397111, 12.9537547051, 0.00168162074921, 0.334781099601, 3.30347869345, 0.448994017768, 0.00184612110297) / 21</f>
        <v>1.6830953351229121</v>
      </c>
      <c r="E450" t="s">
        <v>8</v>
      </c>
      <c r="F450">
        <v>19.048500000000001</v>
      </c>
      <c r="G450">
        <v>22.635400000000001</v>
      </c>
      <c r="H450" s="1">
        <f t="shared" si="6"/>
        <v>20.841950000000001</v>
      </c>
    </row>
    <row r="451" spans="1:8" x14ac:dyDescent="0.25">
      <c r="A451" t="s">
        <v>569</v>
      </c>
      <c r="B451" t="s">
        <v>857</v>
      </c>
      <c r="C451" t="s">
        <v>571</v>
      </c>
      <c r="D451" s="1">
        <f>SUM(0.586258238045, 8.61622139246, 0.847832226702, 0.220041966939, 10.6969581431, 0.986479551953, 0.14456952788, 0.303411366403, 0.641855824573, 0.0340211212943, 6.35918857771, 2.03505033157, 0.361621961144, 4.31808642113, 0.590734070117, 6.1112558027, 0.039372131801, 11.2612538105, 1.34767742525, 3.11686991234, 8.7782075034) / 21</f>
        <v>3.2093793955719669</v>
      </c>
      <c r="E451" t="s">
        <v>8</v>
      </c>
      <c r="F451">
        <v>19.048500000000001</v>
      </c>
      <c r="G451">
        <v>22.635400000000001</v>
      </c>
      <c r="H451" s="1">
        <f t="shared" ref="H451:H514" si="7">IF(AND(F451="-",G451="-"),"-",AVERAGE(F451:G451))</f>
        <v>20.841950000000001</v>
      </c>
    </row>
    <row r="452" spans="1:8" x14ac:dyDescent="0.25">
      <c r="A452" t="s">
        <v>569</v>
      </c>
      <c r="B452" t="s">
        <v>858</v>
      </c>
      <c r="C452" t="s">
        <v>572</v>
      </c>
      <c r="D452" s="1">
        <f>SUM(6.77523775589, 0.000121104581079, 0.96509085321, 0.0613257522709, 0.72561929939, 0.0345184859396, 0.0642075225026, 0.180219928986, 1.09322776239, 1.99630298002, 2.86844801077, 4.00640299684, 0.155324435504, 0.185531976752, 11.3169018673, 0.137340339044, 0.0471196440796, 0.0503564292398, 0.033669815308, 7.08271806639, 0.00108192487023) / 21</f>
        <v>1.7990841405370386</v>
      </c>
      <c r="E452" t="s">
        <v>8</v>
      </c>
      <c r="F452">
        <v>19.048500000000001</v>
      </c>
      <c r="G452">
        <v>22.635400000000001</v>
      </c>
      <c r="H452" s="1">
        <f t="shared" si="7"/>
        <v>20.841950000000001</v>
      </c>
    </row>
    <row r="453" spans="1:8" x14ac:dyDescent="0.25">
      <c r="A453" t="s">
        <v>569</v>
      </c>
      <c r="B453" t="s">
        <v>859</v>
      </c>
      <c r="C453" t="s">
        <v>573</v>
      </c>
      <c r="D453" s="1">
        <f>SUM(0.721978118987, 0.0001779708957, 0.581038921781, 0.845166699391, 0.224238424354, 7.01059662377, 0.00163841643532, 0.0793237331919, 1.85999230158, 0.696482766056, 9.88159112383, 5.88829938733, 2.78442230967, 0.0614296537772, 0.0589893081578, 2.28513047937, 0.000150532163808, 5.75693727605, 7.81588592764, 0.00361943298137, 1.89522777134) / 21</f>
        <v>2.307253198988195</v>
      </c>
      <c r="E453" t="s">
        <v>8</v>
      </c>
      <c r="F453">
        <v>19.048500000000001</v>
      </c>
      <c r="G453">
        <v>22.635400000000001</v>
      </c>
      <c r="H453" s="1">
        <f t="shared" si="7"/>
        <v>20.841950000000001</v>
      </c>
    </row>
    <row r="454" spans="1:8" x14ac:dyDescent="0.25">
      <c r="A454" t="s">
        <v>574</v>
      </c>
      <c r="B454" t="s">
        <v>856</v>
      </c>
      <c r="C454" t="s">
        <v>575</v>
      </c>
      <c r="D454" s="1">
        <f>SUM(0.000136933509685, 0.581770459818, 0.0018469061906, 0.186568669124, 0.43683654632, 0.658877559898, 0.420140589932, 0.25922959808, 0.096598872185, 0.0269059319733, 2.72987121575, 2.49500038168, 0.581887413459, 2.59583843295, 0.432682944229, 0.101924578372, 0.315474976824, 0.273448811186, 2.66853989481, 0.289793204707, 0.0224842134803) / 21</f>
        <v>0.72265991116561357</v>
      </c>
      <c r="E454" t="s">
        <v>8</v>
      </c>
      <c r="F454">
        <v>1.9911799999999999</v>
      </c>
      <c r="G454">
        <v>2.5303100000000001</v>
      </c>
      <c r="H454" s="1">
        <f t="shared" si="7"/>
        <v>2.260745</v>
      </c>
    </row>
    <row r="455" spans="1:8" x14ac:dyDescent="0.25">
      <c r="A455" t="s">
        <v>574</v>
      </c>
      <c r="B455" t="s">
        <v>857</v>
      </c>
      <c r="C455" t="s">
        <v>576</v>
      </c>
      <c r="D455" s="1">
        <f>SUM(0.57978625555, 1.04267062756, 1.47017981161, 1.59760518102, 10.1889027359, 0.796670487712, 2.72802149981, 1.88084352764, 36.8776992877, 0.40974589757, 4.09726023768, 41.4776719318, 1.37131816966, 0.523530640935, 0.560655000267, 7.99184129839, 4.66393663022, 0.395085299623, 61.732518801, 0.503848335881, 8.88234813447) / 21</f>
        <v>9.036768561523715</v>
      </c>
      <c r="E455" t="s">
        <v>8</v>
      </c>
      <c r="F455">
        <v>1.9911799999999999</v>
      </c>
      <c r="G455">
        <v>2.5303100000000001</v>
      </c>
      <c r="H455" s="1">
        <f t="shared" si="7"/>
        <v>2.260745</v>
      </c>
    </row>
    <row r="456" spans="1:8" x14ac:dyDescent="0.25">
      <c r="A456" t="s">
        <v>574</v>
      </c>
      <c r="B456" t="s">
        <v>858</v>
      </c>
      <c r="C456" t="s">
        <v>577</v>
      </c>
      <c r="D456" s="1">
        <f>SUM(2.39078806299, 8.01892899808, 1.1289972824, 5.9980438472, 30.8257163599, 0.917917625956, 1.68999048056, 1.10369802661, 1.00953430461, 0.096555439615, 2.01524789086, 0.123817950378, 0.780672949918, 0.084917182574, 0.400991164103, 0.0592779803449, 3.78548701255, 0.0025787584889, 2.46854931585, 0.112970464478, 1.27929145001) / 21</f>
        <v>3.0616177403559908</v>
      </c>
      <c r="E456" t="s">
        <v>8</v>
      </c>
      <c r="F456">
        <v>1.9911799999999999</v>
      </c>
      <c r="G456">
        <v>2.5303100000000001</v>
      </c>
      <c r="H456" s="1">
        <f t="shared" si="7"/>
        <v>2.260745</v>
      </c>
    </row>
    <row r="457" spans="1:8" x14ac:dyDescent="0.25">
      <c r="A457" t="s">
        <v>574</v>
      </c>
      <c r="B457" t="s">
        <v>859</v>
      </c>
      <c r="C457" t="s">
        <v>578</v>
      </c>
      <c r="D457" s="1">
        <f>SUM(7.49295621364, 3.30600275419, 0.458267993776, 0.736316855833, 23.683257826, 4.60462961322, 9.84465917023, 1.47473270392, 0.62543460609, 0.165351901994, 0.807786915717, 9.3946831884, 4.68509693102, 2.33202044833, 0.0318889307584, 6.73334984268, 0.0036359432727, 7.87406591249, 7.2739261263, 3.08309375252, 1.96925522726) / 21</f>
        <v>4.5990672789352907</v>
      </c>
      <c r="E457" t="s">
        <v>8</v>
      </c>
      <c r="F457">
        <v>1.9911799999999999</v>
      </c>
      <c r="G457">
        <v>2.5303100000000001</v>
      </c>
      <c r="H457" s="1">
        <f t="shared" si="7"/>
        <v>2.260745</v>
      </c>
    </row>
    <row r="458" spans="1:8" x14ac:dyDescent="0.25">
      <c r="A458" t="s">
        <v>579</v>
      </c>
      <c r="B458" t="s">
        <v>856</v>
      </c>
      <c r="C458" t="s">
        <v>580</v>
      </c>
      <c r="D458" s="1">
        <f>SUM(1.30264673255, 26.5965762963, 0.497490682158, 0.166365438911, 65.4709687525, 3.20728081128, 4.63471818107, 0.992672936039, 2.93271065837, 1.48964065608, 0.283837693552, 39.8688668828, 0.946662314776, 6.87308089211, 6.65308495996, 8.89381181489, 13.2538481429, 0.568583926186, 50.5051138827, 3.44912017908, 3.03249839866) / 21</f>
        <v>11.50569429680343</v>
      </c>
      <c r="E458" t="s">
        <v>29</v>
      </c>
      <c r="F458">
        <v>84.144400000000005</v>
      </c>
      <c r="G458">
        <v>105.18899999999999</v>
      </c>
      <c r="H458" s="1">
        <f t="shared" si="7"/>
        <v>94.666699999999992</v>
      </c>
    </row>
    <row r="459" spans="1:8" x14ac:dyDescent="0.25">
      <c r="A459" t="s">
        <v>579</v>
      </c>
      <c r="B459" t="s">
        <v>857</v>
      </c>
      <c r="C459" t="s">
        <v>581</v>
      </c>
      <c r="D459" s="1">
        <f>SUM(10.940131384, 23.7988183593, 9.9586208024, 30.8847986371, 212.096334858, 6.64720757437, 86.4350104199, 9.64152566234, 59.6124383971, 10.8179938744, 0.435499290395, 172.201978451, 9.66658436841, 27.6644336495, 6.7600259869, 14.0138879278, 5.24926424471, 6.46388838324, 316.252482373, 9.1312403467, 57.2645920846) / 21</f>
        <v>51.711274146436438</v>
      </c>
      <c r="E459" t="s">
        <v>29</v>
      </c>
      <c r="F459">
        <v>84.144400000000005</v>
      </c>
      <c r="G459">
        <v>105.18899999999999</v>
      </c>
      <c r="H459" s="1">
        <f t="shared" si="7"/>
        <v>94.666699999999992</v>
      </c>
    </row>
    <row r="460" spans="1:8" x14ac:dyDescent="0.25">
      <c r="A460" t="s">
        <v>579</v>
      </c>
      <c r="B460" t="s">
        <v>858</v>
      </c>
      <c r="C460" t="s">
        <v>582</v>
      </c>
      <c r="D460" s="1">
        <f>SUM(2.52754623676, 0.288407205959, 1.47951893581, 1.03623306641, 6.08394361997, 0.777534569372, 7.09146473104, 3.39656684837, 0.0197531125768, 1.57293978417, 1.77596751341, 28.9761828842, 0.823014915623, 1.16121358167, 0.396100110637, 5.93214861539, 0.0533832615921, 1.57742415138, 56.1222895431, 3.42684433894, 11.118716696) / 21</f>
        <v>6.4589139867799945</v>
      </c>
      <c r="E460" t="s">
        <v>29</v>
      </c>
      <c r="F460">
        <v>84.144400000000005</v>
      </c>
      <c r="G460">
        <v>105.18899999999999</v>
      </c>
      <c r="H460" s="1">
        <f t="shared" si="7"/>
        <v>94.666699999999992</v>
      </c>
    </row>
    <row r="461" spans="1:8" x14ac:dyDescent="0.25">
      <c r="A461" t="s">
        <v>579</v>
      </c>
      <c r="B461" t="s">
        <v>859</v>
      </c>
      <c r="C461" t="s">
        <v>583</v>
      </c>
      <c r="D461" s="1">
        <f>SUM(12.8092479149, 7.27727559346, 1.97105279559, 0.0038718714158, 49.9404891287, 15.8309920264, 49.3741153389, 7.77786117454, 3.4725527508, 0.0374670846965, 2.55045626234, 79.8540388202, 4.68831494663, 32.5080265806, 3.9171478683, 2.80045902811, 1.4600976551, 7.65445289768, 83.5794716651, 9.27615857074, 65.5234625203) / 21</f>
        <v>21.0622386902144</v>
      </c>
      <c r="E461" t="s">
        <v>29</v>
      </c>
      <c r="F461">
        <v>84.144400000000005</v>
      </c>
      <c r="G461">
        <v>105.18899999999999</v>
      </c>
      <c r="H461" s="1">
        <f t="shared" si="7"/>
        <v>94.666699999999992</v>
      </c>
    </row>
    <row r="462" spans="1:8" x14ac:dyDescent="0.25">
      <c r="A462" t="s">
        <v>584</v>
      </c>
      <c r="B462" t="s">
        <v>856</v>
      </c>
      <c r="C462" t="s">
        <v>585</v>
      </c>
      <c r="D462" s="1">
        <f>SUM(0.0928145625542, 0.0557776806453, 0.939655427795, 1.1949117938, 0.185824838016, 2.25592422169, 0.946698196591, 0.126667223661, 2.20273739502, 0.627807523853, 1.15491781869, 0.0596779634974, 7.94908271319, 0.00134775124869, 3.30072475859, 0.00000163378651601, 3.0489954959, 0.464769822141, 1.89408572983, 1.46796628562, 0.249590078851) / 21</f>
        <v>1.3438085197604814</v>
      </c>
      <c r="E462" t="s">
        <v>8</v>
      </c>
      <c r="F462">
        <v>50.997300000000003</v>
      </c>
      <c r="G462">
        <v>80.160300000000007</v>
      </c>
      <c r="H462" s="1">
        <f t="shared" si="7"/>
        <v>65.578800000000001</v>
      </c>
    </row>
    <row r="463" spans="1:8" x14ac:dyDescent="0.25">
      <c r="A463" t="s">
        <v>584</v>
      </c>
      <c r="B463" t="s">
        <v>857</v>
      </c>
      <c r="C463" t="s">
        <v>586</v>
      </c>
      <c r="D463" s="1">
        <f>SUM(9.16934832977, 2.40263204512, 4.12292785175, 10.3389645786, 0.392108542317, 0.109028769006, 3.1158422623, 0.149084745903, 0.571795544075, 1.01919543477, 2.62346048971, 1.64783546806, 6.18969211866, 0.386781506476, 0.0642437756341, 1.14698974723, 0.0149898750699, 0.923626923971, 1.29054721908, 2.5312203295, 1.10478152578) / 21</f>
        <v>2.3483379563229523</v>
      </c>
      <c r="E463" t="s">
        <v>8</v>
      </c>
      <c r="F463">
        <v>50.997300000000003</v>
      </c>
      <c r="G463">
        <v>80.160300000000007</v>
      </c>
      <c r="H463" s="1">
        <f t="shared" si="7"/>
        <v>65.578800000000001</v>
      </c>
    </row>
    <row r="464" spans="1:8" x14ac:dyDescent="0.25">
      <c r="A464" t="s">
        <v>584</v>
      </c>
      <c r="B464" t="s">
        <v>858</v>
      </c>
      <c r="C464" t="s">
        <v>587</v>
      </c>
      <c r="D464" s="1">
        <f>SUM(5.59595673446, 0.0444170523424, 0.256372079712, 1.39457655563, 1.14945961199, 0.00485714481059, 0.363033700821, 0.620142392669, 0.244476795366, 2.36639905291, 2.96248786109, 0.311578121081, 4.05247461073, 0.000498444607408, 0.159749573964, 0.000949687867849, 1.54186865483, 0.954613959986, 2.01314757841, 17.5452582207, 2.8813348029) / 21</f>
        <v>2.1173167922322498</v>
      </c>
      <c r="E464" t="s">
        <v>8</v>
      </c>
      <c r="F464">
        <v>50.997300000000003</v>
      </c>
      <c r="G464">
        <v>80.160300000000007</v>
      </c>
      <c r="H464" s="1">
        <f t="shared" si="7"/>
        <v>65.578800000000001</v>
      </c>
    </row>
    <row r="465" spans="1:8" x14ac:dyDescent="0.25">
      <c r="A465" t="s">
        <v>584</v>
      </c>
      <c r="B465" t="s">
        <v>859</v>
      </c>
      <c r="C465" t="s">
        <v>588</v>
      </c>
      <c r="D465" s="1">
        <f>SUM(0.463103207162, 0.253139318356, 0.0353383542696, 0.0211160672141, 0.215917769356, 6.46632199154, 0.000434032192253, 1.21292152187, 0.896398066902, 0.222778187418, 0.027774384713, 1.11959879878, 2.16856998791, 2.29923039898, 0.727966941866, 0.156560955063, 0.00297598084499, 4.88557175592, 0.406224142009, 6.78060842546, 0.875164912195) / 21</f>
        <v>1.3922721523819495</v>
      </c>
      <c r="E465" t="s">
        <v>8</v>
      </c>
      <c r="F465">
        <v>50.997300000000003</v>
      </c>
      <c r="G465">
        <v>80.160300000000007</v>
      </c>
      <c r="H465" s="1">
        <f t="shared" si="7"/>
        <v>65.578800000000001</v>
      </c>
    </row>
    <row r="466" spans="1:8" x14ac:dyDescent="0.25">
      <c r="A466" t="s">
        <v>589</v>
      </c>
      <c r="B466" t="s">
        <v>856</v>
      </c>
      <c r="C466" t="s">
        <v>590</v>
      </c>
      <c r="D466" s="1">
        <f>SUM(0.00354235519387, 0.0362078438623, 0.0253662854585, 0.327805896601, 4.06153554653, 0.729944683315, 1.8046459856, 0.514156704966, 3.15902986317, 0.234148872999, 0.0447068751852, 0.0432559556476, 0.285638985003, 0.101008558642, 1.72207862262, 1.58311432352, 0.128770916794, 0.0477939403775, 1.83771851136, 0.23719592156, 1.28813709346) / 21</f>
        <v>0.86741922580309405</v>
      </c>
      <c r="E466" t="s">
        <v>8</v>
      </c>
      <c r="F466">
        <v>31.2029</v>
      </c>
      <c r="G466">
        <v>31.4815</v>
      </c>
      <c r="H466" s="1">
        <f t="shared" si="7"/>
        <v>31.342199999999998</v>
      </c>
    </row>
    <row r="467" spans="1:8" x14ac:dyDescent="0.25">
      <c r="A467" t="s">
        <v>589</v>
      </c>
      <c r="B467" t="s">
        <v>857</v>
      </c>
      <c r="C467" t="s">
        <v>591</v>
      </c>
      <c r="D467" s="1">
        <f>SUM(1.94167552254, 57.429493846, 0.180518126462, 0.231824662343, 13.2241958815, 1.46395792448, 1.80950636994, 0.638505670808, 4.2195594122, 0.696500174842, 1.03169406368, 38.3995893788, 0.821883409844, 1.07729684998, 0.360469268692, 2.22329727233, 1.57007917464, 0.12108866578, 3.63835413905, 0.672984905224, 0.0242256526901) / 21</f>
        <v>6.2750809700869103</v>
      </c>
      <c r="E467" t="s">
        <v>8</v>
      </c>
      <c r="F467">
        <v>31.2029</v>
      </c>
      <c r="G467">
        <v>31.4815</v>
      </c>
      <c r="H467" s="1">
        <f t="shared" si="7"/>
        <v>31.342199999999998</v>
      </c>
    </row>
    <row r="468" spans="1:8" x14ac:dyDescent="0.25">
      <c r="A468" t="s">
        <v>589</v>
      </c>
      <c r="B468" t="s">
        <v>858</v>
      </c>
      <c r="C468" t="s">
        <v>592</v>
      </c>
      <c r="D468" s="1">
        <f>SUM(0.061820837261, 0.509637439657, 0.655354773955, 0.0067141353993, 3.57684350974, 0.559130307211, 0.335299706472, 1.04509820248, 2.24533747546, 0.661525749121, 3.71351147649, 14.4144699165, 3.3462490348, 0.174287484334, 11.1483446579, 0.209211755262, 1.2990958245, 0.976725721268, 0.0941482553602, 1.37671557306, 0.187969563564) / 21</f>
        <v>2.2189281618949757</v>
      </c>
      <c r="E468" t="s">
        <v>8</v>
      </c>
      <c r="F468">
        <v>31.2029</v>
      </c>
      <c r="G468">
        <v>31.4815</v>
      </c>
      <c r="H468" s="1">
        <f t="shared" si="7"/>
        <v>31.342199999999998</v>
      </c>
    </row>
    <row r="469" spans="1:8" x14ac:dyDescent="0.25">
      <c r="A469" t="s">
        <v>589</v>
      </c>
      <c r="B469" t="s">
        <v>859</v>
      </c>
      <c r="C469" t="s">
        <v>593</v>
      </c>
      <c r="D469" s="1">
        <f>SUM(2.67644298159, 3.58397868144, 0.0596407751264, 0.100113569915, 21.0084767168, 0.88013496645, 20.9416470559, 7.36643577469, 4.01220065959, 0.240013670111, 1.01520444071, 25.2236726145, 6.12285632336, 9.47185216179, 0.670052494031, 4.02748833661, 0.0468143423006, 2.37563740352, 12.804827359, 0.0108418722132, 4.6259345044) / 21</f>
        <v>6.0602031763832018</v>
      </c>
      <c r="E469" t="s">
        <v>8</v>
      </c>
      <c r="F469">
        <v>31.2029</v>
      </c>
      <c r="G469">
        <v>31.4815</v>
      </c>
      <c r="H469" s="1">
        <f t="shared" si="7"/>
        <v>31.342199999999998</v>
      </c>
    </row>
    <row r="470" spans="1:8" x14ac:dyDescent="0.25">
      <c r="A470" t="s">
        <v>594</v>
      </c>
      <c r="B470" t="s">
        <v>856</v>
      </c>
      <c r="C470" t="s">
        <v>595</v>
      </c>
      <c r="D470" s="1">
        <f>SUM(5.42331940286, 0.000535325165975, 0.272226677293, 10.9028506091, 3.64922600969, 2.39757745689, 4.74203212435, 8.31495333807, 0.208224457369, 0.0801397740429, 27.1917870682, 7.29302441097, 7.18514901814, 11.1867096561, 7.40492407551, 1.08000940502, 0.475037884791, 16.7837338504, 0.915878194176, 2.87445521115, 11.2708299693) / 21</f>
        <v>6.1739344723137082</v>
      </c>
      <c r="E470" t="s">
        <v>29</v>
      </c>
      <c r="F470">
        <v>66.761700000000005</v>
      </c>
      <c r="G470">
        <v>63.003799999999998</v>
      </c>
      <c r="H470" s="1">
        <f t="shared" si="7"/>
        <v>64.882750000000001</v>
      </c>
    </row>
    <row r="471" spans="1:8" x14ac:dyDescent="0.25">
      <c r="A471" t="s">
        <v>594</v>
      </c>
      <c r="B471" t="s">
        <v>857</v>
      </c>
      <c r="C471" t="s">
        <v>596</v>
      </c>
      <c r="D471" s="1">
        <f>SUM(9.65613282567, 0.211923039651, 0.0299418944262, 22.0593228853, 2.20252752873, 18.3046594494, 5.56428485475, 9.36084890665, 1.06394164007, 0.0360131748558, 19.5252466251, 0.579262519871, 12.2604648577, 9.41769638708, 5.47770878463, 0.276462238354, 0.254624786035, 33.8483178584, 1.24602725967, 1.7197037774, 15.589993525) / 21</f>
        <v>8.0326240389877626</v>
      </c>
      <c r="E471" t="s">
        <v>29</v>
      </c>
      <c r="F471">
        <v>66.761700000000005</v>
      </c>
      <c r="G471">
        <v>63.003799999999998</v>
      </c>
      <c r="H471" s="1">
        <f t="shared" si="7"/>
        <v>64.882750000000001</v>
      </c>
    </row>
    <row r="472" spans="1:8" x14ac:dyDescent="0.25">
      <c r="A472" t="s">
        <v>594</v>
      </c>
      <c r="B472" t="s">
        <v>858</v>
      </c>
      <c r="C472" t="s">
        <v>597</v>
      </c>
      <c r="D472" s="1">
        <f>SUM(10.0749047359, 0.443960348655, 0.00714819556691, 31.341300602, 0.0812735134713, 4.55673169774, 12.0776209119, 21.3313586721, 3.40681157373, 3.03021198854, 7.01565575323, 0.622826183755, 9.96939391649, 3.54335058356, 0.768835023754, 0.0407566795434, 1.7075661965, 33.2259050044, 0.295802035274, 8.59551467591, 8.39373138832) / 21</f>
        <v>7.6443171276352189</v>
      </c>
      <c r="E472" t="s">
        <v>29</v>
      </c>
      <c r="F472">
        <v>66.761700000000005</v>
      </c>
      <c r="G472">
        <v>63.003799999999998</v>
      </c>
      <c r="H472" s="1">
        <f t="shared" si="7"/>
        <v>64.882750000000001</v>
      </c>
    </row>
    <row r="473" spans="1:8" x14ac:dyDescent="0.25">
      <c r="A473" t="s">
        <v>594</v>
      </c>
      <c r="B473" t="s">
        <v>859</v>
      </c>
      <c r="C473" t="s">
        <v>598</v>
      </c>
      <c r="D473" s="1">
        <f>SUM(1.63004644598, 0.0147985198226, 0.00954191544495, 78.8405350813, 1.04226603979, 18.6526126603, 14.0860289543, 3.27620398333, 0.277869618671, 0.851768370724, 51.3152002204, 1.32637306518, 21.96786493, 5.70625692744, 8.55299384788, 0.0000218618091512, 0.108597891587, 13.9710324767, 0.135639885489, 12.6742040744, 7.23850323278) / 21</f>
        <v>11.508493333491796</v>
      </c>
      <c r="E473" t="s">
        <v>29</v>
      </c>
      <c r="F473">
        <v>66.761700000000005</v>
      </c>
      <c r="G473">
        <v>63.003799999999998</v>
      </c>
      <c r="H473" s="1">
        <f t="shared" si="7"/>
        <v>64.882750000000001</v>
      </c>
    </row>
    <row r="474" spans="1:8" x14ac:dyDescent="0.25">
      <c r="A474" t="s">
        <v>599</v>
      </c>
      <c r="B474" t="s">
        <v>856</v>
      </c>
      <c r="C474" t="s">
        <v>600</v>
      </c>
      <c r="D474" s="1">
        <f>SUM(1.17978270428, 1.45657543813, 0.0138191856163, 0.00441323232828, 1.64771810479, 0.502068901085, 0.00588869839273, 1.22100257832, 0.654593259726, 8.66614556702, 1.17816894952, 1.22699267699, 0.00199553745914, 4.12141779985, 0.0600384097488, 3.46356781715, 0.0916943462085, 0.398175250444, 12.2769553941, 0.0741629945334, 0.414389244381) / 21</f>
        <v>1.8409317185749119</v>
      </c>
      <c r="E474" t="s">
        <v>29</v>
      </c>
      <c r="F474">
        <v>0.117921</v>
      </c>
      <c r="G474">
        <v>0.11731900000000001</v>
      </c>
      <c r="H474" s="1">
        <f t="shared" si="7"/>
        <v>0.11762</v>
      </c>
    </row>
    <row r="475" spans="1:8" x14ac:dyDescent="0.25">
      <c r="A475" t="s">
        <v>599</v>
      </c>
      <c r="B475" t="s">
        <v>857</v>
      </c>
      <c r="C475" t="s">
        <v>601</v>
      </c>
      <c r="D475" s="1">
        <f>SUM(1.59120578003, 23.9719450721, 0.057016637864, 0.537598043189, 54.7832965975, 0.222560913459, 4.0906119255, 1.26767238032, 16.2178370861, 1.4750967975, 0.365267938812, 31.9878574166, 2.58238432679, 3.82670655371, 0.377123900278, 4.60224221377, 0.119534002254, 0.0200429038025, 56.762328086, 0.536392511635, 8.1082626448) / 21</f>
        <v>10.166808749143501</v>
      </c>
      <c r="E475" t="s">
        <v>29</v>
      </c>
      <c r="F475">
        <v>0.117921</v>
      </c>
      <c r="G475">
        <v>0.11731900000000001</v>
      </c>
      <c r="H475" s="1">
        <f t="shared" si="7"/>
        <v>0.11762</v>
      </c>
    </row>
    <row r="476" spans="1:8" x14ac:dyDescent="0.25">
      <c r="A476" t="s">
        <v>599</v>
      </c>
      <c r="B476" t="s">
        <v>858</v>
      </c>
      <c r="C476" t="s">
        <v>602</v>
      </c>
      <c r="D476" s="1">
        <f>SUM(2.08667908152, 0.327676814574, 0.0122656299666, 1.12311767721, 0.0913699789343, 17.3204504074, 0.239858025883, 0.11658282372, 0.00973497316828, 0.096468364033, 0.451130670397, 1.35685880864, 0.0179156700262, 0.784849462021, 0.854926637216, 0.0605206596803, 0.845778864614, 0.0252403828758, 5.74314764763, 2.37157910146, 1.42729264996) / 21</f>
        <v>1.6839735395680702</v>
      </c>
      <c r="E476" t="s">
        <v>29</v>
      </c>
      <c r="F476">
        <v>0.117921</v>
      </c>
      <c r="G476">
        <v>0.11731900000000001</v>
      </c>
      <c r="H476" s="1">
        <f t="shared" si="7"/>
        <v>0.11762</v>
      </c>
    </row>
    <row r="477" spans="1:8" x14ac:dyDescent="0.25">
      <c r="A477" t="s">
        <v>599</v>
      </c>
      <c r="B477" t="s">
        <v>859</v>
      </c>
      <c r="C477" t="s">
        <v>603</v>
      </c>
      <c r="D477" s="1">
        <f>SUM(2.24552073048, 2.10224817736, 0.0546148440984, 3.84421929005, 18.6676944883, 4.5026660792, 5.09183765824, 1.72854494272, 12.3723607969, 1.99862623004, 1.11889193561, 14.8209294862, 0.274766100516, 6.39935749602, 6.04581136272, 5.6855125803, 0.00485140269138, 0.205677297681, 19.9864652458, 4.38128975695, 14.4452292074) / 21</f>
        <v>5.9989102432988961</v>
      </c>
      <c r="E477" t="s">
        <v>29</v>
      </c>
      <c r="F477">
        <v>0.117921</v>
      </c>
      <c r="G477">
        <v>0.11731900000000001</v>
      </c>
      <c r="H477" s="1">
        <f t="shared" si="7"/>
        <v>0.11762</v>
      </c>
    </row>
    <row r="478" spans="1:8" x14ac:dyDescent="0.25">
      <c r="A478" t="s">
        <v>604</v>
      </c>
      <c r="B478" t="s">
        <v>856</v>
      </c>
      <c r="C478" t="s">
        <v>605</v>
      </c>
      <c r="D478" s="1">
        <f>SUM(0.232610757087, 2.24414301448, 0.0575999683409, 0.0842419694077, 1.27548419805, 0.0193855153758, 0.02013364171, 3.66994806297, 2.28940716652, 0.38816600678, 2.16615469633, 2.77573673177, 13.7475597726, 1.63666099465, 4.25942059218, 0.928073904436, 1.58524639537, 0.170125224744, 0.23138609698, 5.29403231102, 2.00188852896) / 21</f>
        <v>2.1465431214172095</v>
      </c>
      <c r="E478" t="s">
        <v>8</v>
      </c>
      <c r="F478">
        <v>9.4829000000000008</v>
      </c>
      <c r="G478">
        <v>7.5655700000000001</v>
      </c>
      <c r="H478" s="1">
        <f t="shared" si="7"/>
        <v>8.5242350000000009</v>
      </c>
    </row>
    <row r="479" spans="1:8" x14ac:dyDescent="0.25">
      <c r="A479" t="s">
        <v>604</v>
      </c>
      <c r="B479" t="s">
        <v>857</v>
      </c>
      <c r="C479" t="s">
        <v>606</v>
      </c>
      <c r="D479" s="1">
        <f>SUM(0.487554770796, 2.82685081416, 0.114739165962, 0.211245166456, 0.448656138544, 4.93406277391, 2.57785766572, 0.0447617927267, 1.99960512467, 0.305091169436, 0.0296155857099, 46.4686009234, 4.50235088746, 8.06125777555, 0.419236891379, 1.38360403258, 1.55807798435, 0.0181091206418, 17.258128527, 0.0992837526026, 3.71724944863) / 21</f>
        <v>4.6412352148420952</v>
      </c>
      <c r="E479" t="s">
        <v>8</v>
      </c>
      <c r="F479">
        <v>9.4829000000000008</v>
      </c>
      <c r="G479">
        <v>7.5655700000000001</v>
      </c>
      <c r="H479" s="1">
        <f t="shared" si="7"/>
        <v>8.5242350000000009</v>
      </c>
    </row>
    <row r="480" spans="1:8" x14ac:dyDescent="0.25">
      <c r="A480" t="s">
        <v>604</v>
      </c>
      <c r="B480" t="s">
        <v>858</v>
      </c>
      <c r="C480" t="s">
        <v>607</v>
      </c>
      <c r="D480" s="1">
        <f>SUM(0.282861301424, 0.455402858811, 0.223746243602, 6.1790349653, 0.55939800017, 0.206434679517, 5.65921335989, 0.236624436574, 7.85731199136, 0.160484196818, 0.832240486607, 4.16395100613, 0.189246412656, 0.236545489625, 0.00546480149358, 1.07190700515, 0.352388269441, 0.268477920493, 0.279313876608, 0.418804833234, 0.784511313529) / 21</f>
        <v>1.4487315927825037</v>
      </c>
      <c r="E480" t="s">
        <v>8</v>
      </c>
      <c r="F480">
        <v>9.4829000000000008</v>
      </c>
      <c r="G480">
        <v>7.5655700000000001</v>
      </c>
      <c r="H480" s="1">
        <f t="shared" si="7"/>
        <v>8.5242350000000009</v>
      </c>
    </row>
    <row r="481" spans="1:8" x14ac:dyDescent="0.25">
      <c r="A481" t="s">
        <v>604</v>
      </c>
      <c r="B481" t="s">
        <v>859</v>
      </c>
      <c r="C481" t="s">
        <v>608</v>
      </c>
      <c r="D481" s="1">
        <f>SUM(0.00885011366742, 0.31689419433, 1.49994971519, 1.92730373591, 1.38978155373, 0.0135843921157, 3.03446226891, 0.109368776428, 0.109430652046, 1.02190298674, 3.58543486764, 3.53301317879, 2.56679614184, 0.00166364185528, 1.32983189777, 0.542804235671, 1.48827072389, 3.85426123192, 3.71982040058, 0.00163740180917, 0.00817972603547) / 21</f>
        <v>1.4315829446127639</v>
      </c>
      <c r="E481" t="s">
        <v>8</v>
      </c>
      <c r="F481">
        <v>9.4829000000000008</v>
      </c>
      <c r="G481">
        <v>7.5655700000000001</v>
      </c>
      <c r="H481" s="1">
        <f t="shared" si="7"/>
        <v>8.5242350000000009</v>
      </c>
    </row>
    <row r="482" spans="1:8" x14ac:dyDescent="0.25">
      <c r="A482" t="s">
        <v>609</v>
      </c>
      <c r="B482" t="s">
        <v>856</v>
      </c>
      <c r="C482" t="s">
        <v>610</v>
      </c>
      <c r="D482" s="1">
        <f>SUM(2.93287684039, 2.55687752756, 0.283672833692, 2.06980031632, 2.69028270246, 0.109379405505, 1.8295550487, 0.143649533107, 1.97718529061, 0.290450130207, 0.00000152563031012, 1.38373042982, 0.0395261889114, 0.00409588122127, 2.38267727243, 0.798338290047, 0.000184077548069, 0.291689538801, 1.14564057357, 0.562110847545, 0.0257044775398) / 21</f>
        <v>1.0246394634102309</v>
      </c>
      <c r="E482" t="s">
        <v>8</v>
      </c>
      <c r="F482">
        <v>11.6759</v>
      </c>
      <c r="G482">
        <v>11.512700000000001</v>
      </c>
      <c r="H482" s="1">
        <f t="shared" si="7"/>
        <v>11.5943</v>
      </c>
    </row>
    <row r="483" spans="1:8" x14ac:dyDescent="0.25">
      <c r="A483" t="s">
        <v>609</v>
      </c>
      <c r="B483" t="s">
        <v>857</v>
      </c>
      <c r="C483" t="s">
        <v>611</v>
      </c>
      <c r="D483" s="1">
        <f>SUM(10.50612878, 0.317305411073, 1.34205230609, 2.24723154882, 0.197441490218, 0.032507809675, 1.58851962372, 0.148933249858, 2.74180565575, 3.91777040368, 0.00000208024031275, 1.62931337462, 0.115883931825, 0.0683784980162, 1.26046300791, 0.124142093436, 0.419122108289, 1.92616530248, 1.39766263644, 0.0966596285497, 2.17928397014) / 21</f>
        <v>1.5360368052776292</v>
      </c>
      <c r="E483" t="s">
        <v>8</v>
      </c>
      <c r="F483">
        <v>11.6759</v>
      </c>
      <c r="G483">
        <v>11.512700000000001</v>
      </c>
      <c r="H483" s="1">
        <f t="shared" si="7"/>
        <v>11.5943</v>
      </c>
    </row>
    <row r="484" spans="1:8" x14ac:dyDescent="0.25">
      <c r="A484" t="s">
        <v>609</v>
      </c>
      <c r="B484" t="s">
        <v>858</v>
      </c>
      <c r="C484" t="s">
        <v>612</v>
      </c>
      <c r="D484" s="1">
        <f>SUM(7.15736289308, 0.478724642613, 2.29709264365, 0.151435792205, 0.37553999168, 0.146623754333, 0.151708805792, 1.82919834249, 0.214263395482, 1.03667985793, 1.27144122296, 0.0997645685173, 0.0977336836458, 1.11037200519, 1.51300826904, 0.0000193813850561, 2.68537923531, 0.333996624619, 0.127483937585, 1.24365628657, 1.66653474668) / 21</f>
        <v>1.1422866705122456</v>
      </c>
      <c r="E484" t="s">
        <v>8</v>
      </c>
      <c r="F484">
        <v>11.6759</v>
      </c>
      <c r="G484">
        <v>11.512700000000001</v>
      </c>
      <c r="H484" s="1">
        <f t="shared" si="7"/>
        <v>11.5943</v>
      </c>
    </row>
    <row r="485" spans="1:8" x14ac:dyDescent="0.25">
      <c r="A485" t="s">
        <v>609</v>
      </c>
      <c r="B485" t="s">
        <v>859</v>
      </c>
      <c r="C485" t="s">
        <v>613</v>
      </c>
      <c r="D485" s="1">
        <f>SUM(3.02257578334, 0.47482178355, 0.000381676617798, 0.559787520534, 0.0272586279786, 0.00175190185468, 0.000176556836232, 4.45082803013, 0.71621472944, 5.07258971707, 5.28718504044, 1.15715324677, 1.00898871209, 0.0439019089898, 3.14348848069, 0.388378545199, 0.0235584025, 2.04442608973, 0.00747620266026, 0.0356871227058, 0.743314596871) / 21</f>
        <v>1.3433306988570082</v>
      </c>
      <c r="E485" t="s">
        <v>8</v>
      </c>
      <c r="F485">
        <v>11.6759</v>
      </c>
      <c r="G485">
        <v>11.512700000000001</v>
      </c>
      <c r="H485" s="1">
        <f t="shared" si="7"/>
        <v>11.5943</v>
      </c>
    </row>
    <row r="486" spans="1:8" x14ac:dyDescent="0.25">
      <c r="A486" t="s">
        <v>614</v>
      </c>
      <c r="B486" t="s">
        <v>856</v>
      </c>
      <c r="C486" t="s">
        <v>615</v>
      </c>
      <c r="D486" s="1">
        <f>SUM(2.83677647422, 7.69582174949, 4.91978330227, 2.60102837785, 6.10877501318, 0.914543233285, 0.0658627557779, 1.02829540788, 22.2902445193, 2.94757474312, 0.317647103907, 2.50490280434, 0.437344939821, 0.979905200012, 0.904770005977, 0.0171193720718, 0.578617240062, 0.650075499753, 0.0350337992424, 0.149605953749, 1.01184831323) / 21</f>
        <v>2.8093131337399093</v>
      </c>
      <c r="E486" t="s">
        <v>29</v>
      </c>
      <c r="F486">
        <v>11.004300000000001</v>
      </c>
      <c r="G486">
        <v>10.2585</v>
      </c>
      <c r="H486" s="1">
        <f t="shared" si="7"/>
        <v>10.631399999999999</v>
      </c>
    </row>
    <row r="487" spans="1:8" x14ac:dyDescent="0.25">
      <c r="A487" t="s">
        <v>614</v>
      </c>
      <c r="B487" t="s">
        <v>857</v>
      </c>
      <c r="C487" t="s">
        <v>616</v>
      </c>
      <c r="D487" s="1">
        <f>SUM(4.51093499702, 50.3022638302, 0.16016913484, 6.59338023063, 62.0109947651, 1.04424755096, 0.70333877611, 2.33638767676, 29.2193881024, 0.00189722598865, 0.223340783199, 42.5789656019, 1.34193366338, 3.58855348868, 0.381119887249, 10.4332013167, 1.37948056442, 0.401200291439, 22.2689587733, 1.10392885794, 4.76088071958) / 21</f>
        <v>11.683074582752173</v>
      </c>
      <c r="E487" t="s">
        <v>29</v>
      </c>
      <c r="F487">
        <v>11.004300000000001</v>
      </c>
      <c r="G487">
        <v>10.2585</v>
      </c>
      <c r="H487" s="1">
        <f t="shared" si="7"/>
        <v>10.631399999999999</v>
      </c>
    </row>
    <row r="488" spans="1:8" x14ac:dyDescent="0.25">
      <c r="A488" t="s">
        <v>614</v>
      </c>
      <c r="B488" t="s">
        <v>858</v>
      </c>
      <c r="C488" t="s">
        <v>617</v>
      </c>
      <c r="D488" s="1">
        <f>SUM(0.48731885161, 0.0280626813091, 0.0857913054881, 0.0181674289032, 5.53312205647, 0.264789179359, 0.366321046012, 0.0782419971452, 3.79132005215, 0.235656965274, 0.278363287451, 4.22653963459, 2.37656490064, 2.43730978015, 5.52162067032, 0.100139703599, 0.388585170101, 3.41861317173, 0.743323748493, 1.44855067005, 3.72268186001) / 21</f>
        <v>1.6929087695645049</v>
      </c>
      <c r="E488" t="s">
        <v>29</v>
      </c>
      <c r="F488">
        <v>11.004300000000001</v>
      </c>
      <c r="G488">
        <v>10.2585</v>
      </c>
      <c r="H488" s="1">
        <f t="shared" si="7"/>
        <v>10.631399999999999</v>
      </c>
    </row>
    <row r="489" spans="1:8" x14ac:dyDescent="0.25">
      <c r="A489" t="s">
        <v>614</v>
      </c>
      <c r="B489" t="s">
        <v>859</v>
      </c>
      <c r="C489" t="s">
        <v>618</v>
      </c>
      <c r="D489" s="1">
        <f>SUM(9.17538893173, 1.17760367827, 12.1820717238, 14.667379248, 40.246659365, 3.85855181069, 20.2558890587, 0.0103777994127, 6.41402745976, 1.51737559228, 1.37662174659, 11.3713862753, 2.53485570131, 4.71046759983, 20.9630539008, 1.94293971365, 5.29037531937, 7.8829314914, 15.7547795049, 0.248679636698, 4.44011837897) / 21</f>
        <v>8.8581682826886023</v>
      </c>
      <c r="E489" t="s">
        <v>29</v>
      </c>
      <c r="F489">
        <v>11.004300000000001</v>
      </c>
      <c r="G489">
        <v>10.2585</v>
      </c>
      <c r="H489" s="1">
        <f t="shared" si="7"/>
        <v>10.631399999999999</v>
      </c>
    </row>
    <row r="490" spans="1:8" x14ac:dyDescent="0.25">
      <c r="A490" t="s">
        <v>619</v>
      </c>
      <c r="B490" t="s">
        <v>856</v>
      </c>
      <c r="C490" t="s">
        <v>620</v>
      </c>
      <c r="D490" s="1">
        <f>SUM(0.555141529518, 0.0655932243342, 0.0907207790081, 1.31233362714, 0.0531022244551, 0.0505118062477, 1.14609428764, 0.385969472269, 10.5903937004, 2.83250852493, 0.459685927904, 4.4125376697, 0.149134187392, 4.67364206782, 0.984960616378, 0.00226422153713, 0.0853068883011, 4.08690979694, 0.520187311148, 2.60407436426, 1.72143860505) / 21</f>
        <v>1.7515481348748729</v>
      </c>
      <c r="E490" t="s">
        <v>8</v>
      </c>
      <c r="F490">
        <v>13.5336</v>
      </c>
      <c r="G490">
        <v>15.642200000000001</v>
      </c>
      <c r="H490" s="1">
        <f t="shared" si="7"/>
        <v>14.587900000000001</v>
      </c>
    </row>
    <row r="491" spans="1:8" x14ac:dyDescent="0.25">
      <c r="A491" t="s">
        <v>619</v>
      </c>
      <c r="B491" t="s">
        <v>857</v>
      </c>
      <c r="C491" t="s">
        <v>621</v>
      </c>
      <c r="D491" s="1">
        <f>SUM(0.587199824046, 0.74984946349, 0.38330186346, 0.0149927884238, 48.6043118661, 2.06535011589, 3.52548106002, 0.056999805261, 11.6223516346, 0.585541994912, 0.543903326827, 0.691067182373, 0.736052654146, 0.313878929098, 0.306603527155, 4.8518525232, 0.111132606384, 0.0350892157425, 26.9232544943, 0.764974127269, 1.85855625602) / 21</f>
        <v>5.0157973932722522</v>
      </c>
      <c r="E491" t="s">
        <v>8</v>
      </c>
      <c r="F491">
        <v>13.5336</v>
      </c>
      <c r="G491">
        <v>15.642200000000001</v>
      </c>
      <c r="H491" s="1">
        <f t="shared" si="7"/>
        <v>14.587900000000001</v>
      </c>
    </row>
    <row r="492" spans="1:8" x14ac:dyDescent="0.25">
      <c r="A492" t="s">
        <v>619</v>
      </c>
      <c r="B492" t="s">
        <v>858</v>
      </c>
      <c r="C492" t="s">
        <v>622</v>
      </c>
      <c r="D492" s="1">
        <f>SUM(0.0230490191174, 4.25276674483, 0.412296146614, 0.202685720589, 7.49701131468, 1.63004835107, 1.47171626936, 0.0434022664487, 0.0197208349484, 1.50913058943, 0.327591104626, 0.0717220366775, 0.0548974111341, 0.00433462107104, 3.58081034688, 9.7258243038, 0.0891526514978, 12.5518617122, 7.61922596611, 4.14048146527, 1.63091306096) / 21</f>
        <v>2.7075543779673303</v>
      </c>
      <c r="E492" t="s">
        <v>8</v>
      </c>
      <c r="F492">
        <v>13.5336</v>
      </c>
      <c r="G492">
        <v>15.642200000000001</v>
      </c>
      <c r="H492" s="1">
        <f t="shared" si="7"/>
        <v>14.587900000000001</v>
      </c>
    </row>
    <row r="493" spans="1:8" x14ac:dyDescent="0.25">
      <c r="A493" t="s">
        <v>619</v>
      </c>
      <c r="B493" t="s">
        <v>859</v>
      </c>
      <c r="C493" t="s">
        <v>623</v>
      </c>
      <c r="D493" s="1">
        <f>SUM(2.6188932329, 1.04253809796, 0.379042784754, 4.60330418939, 7.23660716838, 0.00030847435756, 0.000883795147739, 0.502257902013, 2.92188488135, 2.26338641445, 10.0499230893, 9.42794485647, 0.121787838398, 0.0995282729703, 0.42405463681, 0.0787646151589, 0.141027154263, 0.00599596089321, 2.06965831557, 0.971926537988, 1.62004099286) / 21</f>
        <v>2.2180837719706528</v>
      </c>
      <c r="E493" t="s">
        <v>8</v>
      </c>
      <c r="F493">
        <v>13.5336</v>
      </c>
      <c r="G493">
        <v>15.642200000000001</v>
      </c>
      <c r="H493" s="1">
        <f t="shared" si="7"/>
        <v>14.587900000000001</v>
      </c>
    </row>
    <row r="494" spans="1:8" x14ac:dyDescent="0.25">
      <c r="A494" t="s">
        <v>624</v>
      </c>
      <c r="B494" t="s">
        <v>856</v>
      </c>
      <c r="C494" t="s">
        <v>625</v>
      </c>
      <c r="D494" s="1">
        <f>SUM(0.00145816648791, 13.7002747575, 0.177250300755, 0.518456063326, 42.2989808403, 0.0116133736747, 6.84140144643, 4.07309368856, 12.0226039892, 4.64470465325, 1.96117787775, 35.478655745, 0.567529111831, 1.26070230277, 0.662783341939, 1.2526689438, 0.113810976655, 0.105154851979, 5.28755556758, 0.637822918396, 2.42651097164) / 21</f>
        <v>6.3830576137535067</v>
      </c>
      <c r="E494" t="s">
        <v>29</v>
      </c>
      <c r="F494">
        <v>14.1952</v>
      </c>
      <c r="G494">
        <v>18.771100000000001</v>
      </c>
      <c r="H494" s="1">
        <f t="shared" si="7"/>
        <v>16.483150000000002</v>
      </c>
    </row>
    <row r="495" spans="1:8" x14ac:dyDescent="0.25">
      <c r="A495" t="s">
        <v>624</v>
      </c>
      <c r="B495" t="s">
        <v>857</v>
      </c>
      <c r="C495" t="s">
        <v>626</v>
      </c>
      <c r="D495" s="1">
        <f>SUM(9.75170978633, 10.8867065819, 7.10069340474, 4.42862754918, 75.3313550398, 6.00585704301, 0.407227215574, 2.33837956365, 2.68575509821, 3.88496384996, 0.474230340267, 67.5155862611, 1.70157104703, 3.43175018107, 1.31583805948, 31.5246949301, 1.46037046577, 3.60252285369, 13.8991484382, 0.113424566432, 11.6209038418) / 21</f>
        <v>12.356253148442523</v>
      </c>
      <c r="E495" t="s">
        <v>29</v>
      </c>
      <c r="F495">
        <v>14.1952</v>
      </c>
      <c r="G495">
        <v>18.771100000000001</v>
      </c>
      <c r="H495" s="1">
        <f t="shared" si="7"/>
        <v>16.483150000000002</v>
      </c>
    </row>
    <row r="496" spans="1:8" x14ac:dyDescent="0.25">
      <c r="A496" t="s">
        <v>624</v>
      </c>
      <c r="B496" t="s">
        <v>858</v>
      </c>
      <c r="C496" t="s">
        <v>627</v>
      </c>
      <c r="D496" s="1">
        <f>SUM(0.839889716056, 0.0329823023006, 0.16559061042, 0.0698410263558, 5.63141613583, 1.1453793171, 1.34292230191, 0.000241487646658, 0.0177214690036, 0.271431616505, 0.810769979107, 9.87066177257, 4.87612731593, 1.03034548177, 0.000296669301409, 0.000689776836776, 0.234327477811, 0.0765139095238, 1.97433144892, 0.0234651041117, 0.317553208505) / 21</f>
        <v>1.3682141965483021</v>
      </c>
      <c r="E496" t="s">
        <v>29</v>
      </c>
      <c r="F496">
        <v>14.1952</v>
      </c>
      <c r="G496">
        <v>18.771100000000001</v>
      </c>
      <c r="H496" s="1">
        <f t="shared" si="7"/>
        <v>16.483150000000002</v>
      </c>
    </row>
    <row r="497" spans="1:8" x14ac:dyDescent="0.25">
      <c r="A497" t="s">
        <v>624</v>
      </c>
      <c r="B497" t="s">
        <v>859</v>
      </c>
      <c r="C497" t="s">
        <v>628</v>
      </c>
      <c r="D497" s="1">
        <f>SUM(1.97923933945, 13.338535747, 0.0198255297507, 6.06295554908, 31.2191636414, 1.31383250022, 19.807069422, 3.73556650034, 2.93601003741, 0.624784229953, 0.0697006783531, 19.6733536149, 1.64365342233, 12.0531308657, 3.90578858628, 12.0484733993, 0.0330911662382, 4.60463442021, 30.9729896549, 0.238713647992, 17.4450593457) / 21</f>
        <v>8.7488367285003346</v>
      </c>
      <c r="E497" t="s">
        <v>29</v>
      </c>
      <c r="F497">
        <v>14.1952</v>
      </c>
      <c r="G497">
        <v>18.771100000000001</v>
      </c>
      <c r="H497" s="1">
        <f t="shared" si="7"/>
        <v>16.483150000000002</v>
      </c>
    </row>
    <row r="498" spans="1:8" x14ac:dyDescent="0.25">
      <c r="A498" t="s">
        <v>629</v>
      </c>
      <c r="B498" t="s">
        <v>856</v>
      </c>
      <c r="C498" t="s">
        <v>630</v>
      </c>
      <c r="D498" s="1">
        <f>SUM(9.1761643429, 1.98714655007, 0.133744908632, 0.866321761705, 2.30569957041, 6.04056530935, 0.450817032646, 0.118111485637, 37.3622971217, 0.35845427872, 0.0208206187913, 3.77449342113, 0.343825172388, 1.78661459038, 0.601657899522, 3.10713723059, 0.902047451963, 0.338450333161, 0.290981453159, 1.20140139673, 0.0625323085985) / 21</f>
        <v>3.391870678008706</v>
      </c>
      <c r="E498" t="s">
        <v>29</v>
      </c>
      <c r="F498">
        <v>30.6691</v>
      </c>
      <c r="G498">
        <v>28.136199999999999</v>
      </c>
      <c r="H498" s="1">
        <f t="shared" si="7"/>
        <v>29.402650000000001</v>
      </c>
    </row>
    <row r="499" spans="1:8" x14ac:dyDescent="0.25">
      <c r="A499" t="s">
        <v>629</v>
      </c>
      <c r="B499" t="s">
        <v>857</v>
      </c>
      <c r="C499" t="s">
        <v>631</v>
      </c>
      <c r="D499" s="1">
        <f>SUM(2.77642603339, 22.2927997049, 0.196081485656, 0.758598375934, 90.3262626819, 0.0368024824131, 16.4062020738, 3.37024447695, 4.55723889327, 7.02740470396, 0.714291159663, 48.3464452867, 0.19032789238, 3.87562756499, 10.4198818403, 25.8234934245, 1.26651480779, 3.65591166769, 29.3416480862, 0.394137159506, 13.9516244992) / 21</f>
        <v>13.606093538147244</v>
      </c>
      <c r="E499" t="s">
        <v>29</v>
      </c>
      <c r="F499">
        <v>30.6691</v>
      </c>
      <c r="G499">
        <v>28.136199999999999</v>
      </c>
      <c r="H499" s="1">
        <f t="shared" si="7"/>
        <v>29.402650000000001</v>
      </c>
    </row>
    <row r="500" spans="1:8" x14ac:dyDescent="0.25">
      <c r="A500" t="s">
        <v>629</v>
      </c>
      <c r="B500" t="s">
        <v>858</v>
      </c>
      <c r="C500" t="s">
        <v>632</v>
      </c>
      <c r="D500" s="1">
        <f>SUM(1.66360839023, 0.192830880042, 4.01665733299, 9.28573960769, 0.878308798274, 0.17718179635, 3.45919319674, 2.55940508412, 1.95342432116, 0.2986484957, 3.91090881458, 1.58158217914, 0.339875743081, 7.57448788525, 1.36404010566, 0.144617499712, 2.30886255991, 20.9603384763, 0.0962592686619, 1.2188199502, 7.60394998431) / 21</f>
        <v>3.4089876366714713</v>
      </c>
      <c r="E500" t="s">
        <v>29</v>
      </c>
      <c r="F500">
        <v>30.6691</v>
      </c>
      <c r="G500">
        <v>28.136199999999999</v>
      </c>
      <c r="H500" s="1">
        <f t="shared" si="7"/>
        <v>29.402650000000001</v>
      </c>
    </row>
    <row r="501" spans="1:8" x14ac:dyDescent="0.25">
      <c r="A501" t="s">
        <v>629</v>
      </c>
      <c r="B501" t="s">
        <v>859</v>
      </c>
      <c r="C501" t="s">
        <v>633</v>
      </c>
      <c r="D501" s="1">
        <f>SUM(6.94316127071, 0.629091219631, 1.4471162117, 0.578187670848, 12.9970511088, 5.42164495143, 8.6825992875, 0.816938271872, 0.263595872793, 0.556253956157, 0.0411150438539, 12.5223314522, 14.6828771514, 1.8028628387, 0.000518530875309, 1.77409815133, 1.47276756737, 1.07679375538, 8.49965343264, 4.85157743241, 2.28332473662) / 21</f>
        <v>4.1592171387723891</v>
      </c>
      <c r="E501" t="s">
        <v>29</v>
      </c>
      <c r="F501">
        <v>30.6691</v>
      </c>
      <c r="G501">
        <v>28.136199999999999</v>
      </c>
      <c r="H501" s="1">
        <f t="shared" si="7"/>
        <v>29.402650000000001</v>
      </c>
    </row>
    <row r="502" spans="1:8" x14ac:dyDescent="0.25">
      <c r="A502" t="s">
        <v>634</v>
      </c>
      <c r="B502" t="s">
        <v>856</v>
      </c>
      <c r="C502" t="s">
        <v>635</v>
      </c>
      <c r="D502" s="1">
        <f>SUM(1.18786265482, 0.803709123581, 8.62016015607, 1.26884056686, 0.00000158566168746, 0.488711477546, 3.17942524987, 4.78160111669, 0.0805195345365, 0.454146306639, 3.10985855349, 0.681620359113, 0.628379823243, 2.55378327825, 4.05963164368, 0.251159550618, 0.494923698867, 0.522618951285, 0.646936521334, 9.05860477261, 0.02657776884) / 21</f>
        <v>2.0428129854097228</v>
      </c>
      <c r="E502" t="s">
        <v>8</v>
      </c>
      <c r="F502">
        <v>27.522200000000002</v>
      </c>
      <c r="G502">
        <v>26.988499999999998</v>
      </c>
      <c r="H502" s="1">
        <f t="shared" si="7"/>
        <v>27.25535</v>
      </c>
    </row>
    <row r="503" spans="1:8" x14ac:dyDescent="0.25">
      <c r="A503" t="s">
        <v>634</v>
      </c>
      <c r="B503" t="s">
        <v>857</v>
      </c>
      <c r="C503" t="s">
        <v>636</v>
      </c>
      <c r="D503" s="1">
        <f>SUM(3.86600564398, 2.99939785396, 4.2755343475, 1.4345334638, 1.08685335723, 0.00117197206533, 4.81497381858, 10.4419366974, 9.19363565498, 0.927267851407, 1.28383529152, 3.69581392883, 0.00252013638757, 0.00114787951513, 5.46814138589, 1.38920892809, 0.331126340305, 0.00816933479325, 0.985634016736, 2.64273531182, 0.199879502846) / 21</f>
        <v>2.6214058436969179</v>
      </c>
      <c r="E503" t="s">
        <v>8</v>
      </c>
      <c r="F503">
        <v>27.522200000000002</v>
      </c>
      <c r="G503">
        <v>26.988499999999998</v>
      </c>
      <c r="H503" s="1">
        <f t="shared" si="7"/>
        <v>27.25535</v>
      </c>
    </row>
    <row r="504" spans="1:8" x14ac:dyDescent="0.25">
      <c r="A504" t="s">
        <v>634</v>
      </c>
      <c r="B504" t="s">
        <v>858</v>
      </c>
      <c r="C504" t="s">
        <v>637</v>
      </c>
      <c r="D504" s="1">
        <f>SUM(3.17161723334, 1.35781873021, 0.162901628037, 3.51640399254, 0.000665756811108, 0.618641648263, 0.736588370146, 8.64555171414, 0.78971984863, 1.37896455025, 0.00689178347363, 2.70301800381, 0.216022303256, 1.1321514352, 10.487603789, 2.65427082177, 6.34788358894, 0.162051148797, 1.4986385927, 1.92626588369, 0.691422700181) / 21</f>
        <v>2.2954806439611781</v>
      </c>
      <c r="E504" t="s">
        <v>8</v>
      </c>
      <c r="F504">
        <v>27.522200000000002</v>
      </c>
      <c r="G504">
        <v>26.988499999999998</v>
      </c>
      <c r="H504" s="1">
        <f t="shared" si="7"/>
        <v>27.25535</v>
      </c>
    </row>
    <row r="505" spans="1:8" x14ac:dyDescent="0.25">
      <c r="A505" t="s">
        <v>634</v>
      </c>
      <c r="B505" t="s">
        <v>859</v>
      </c>
      <c r="C505" t="s">
        <v>638</v>
      </c>
      <c r="D505" s="1">
        <f>SUM(4.69017305459, 0.0554774150262, 7.09186275064, 7.04018292642, 1.70011178618, 2.054132946, 0.334135668962, 0.0273723818665, 0.8027667076, 1.08867660323, 1.12088418875, 0.0664690081629, 3.21715289014, 1.35495265348, 0.00000149268236133, 0.822761307409, 0.01225606028, 0.299278239682, 0.11406125875, 3.05648822441, 0.51366336154) / 21</f>
        <v>1.6887076631333788</v>
      </c>
      <c r="E505" t="s">
        <v>8</v>
      </c>
      <c r="F505">
        <v>27.522200000000002</v>
      </c>
      <c r="G505">
        <v>26.988499999999998</v>
      </c>
      <c r="H505" s="1">
        <f t="shared" si="7"/>
        <v>27.25535</v>
      </c>
    </row>
    <row r="506" spans="1:8" x14ac:dyDescent="0.25">
      <c r="A506" t="s">
        <v>639</v>
      </c>
      <c r="B506" t="s">
        <v>856</v>
      </c>
      <c r="C506" t="s">
        <v>640</v>
      </c>
      <c r="D506" s="1">
        <f>SUM(0.682756850771, 0.048868038443, 0.106931188211, 1.79506532498, 0.105922609575, 0.148057389508, 1.08456531789, 0.749847903507, 0.49135146664, 0.735073280627, 0.0105257537051, 0.659184894313, 0.45632635288, 0.0436752458674, 0.00180020554246, 2.49083018708, 0.261353759768, 0.0567521828585, 4.04692690141, 0.0150404737084, 0.694583185154) / 21</f>
        <v>0.69930659583042176</v>
      </c>
      <c r="E506" t="s">
        <v>8</v>
      </c>
      <c r="F506">
        <v>171.691</v>
      </c>
      <c r="G506">
        <v>148.32</v>
      </c>
      <c r="H506" s="1">
        <f t="shared" si="7"/>
        <v>160.00549999999998</v>
      </c>
    </row>
    <row r="507" spans="1:8" x14ac:dyDescent="0.25">
      <c r="A507" t="s">
        <v>639</v>
      </c>
      <c r="B507" t="s">
        <v>857</v>
      </c>
      <c r="C507" t="s">
        <v>641</v>
      </c>
      <c r="D507" s="1">
        <f>SUM(2.07810340216, 2.53290841715, 2.62011617754, 0.417319043569, 4.51586427772, 0.556880433053, 0.148766361343, 1.73349347015, 25.5330721898, 0.632297503996, 1.32871237699, 0.071583514054, 0.107127813926, 0.0233037799864, 0.50607271445, 0.327007876525, 0.0487724811819, 2.82654712167, 4.37715707696, 1.62784249603, 1.66584063137) / 21</f>
        <v>2.5561328171249666</v>
      </c>
      <c r="E507" t="s">
        <v>8</v>
      </c>
      <c r="F507">
        <v>171.691</v>
      </c>
      <c r="G507">
        <v>148.32</v>
      </c>
      <c r="H507" s="1">
        <f t="shared" si="7"/>
        <v>160.00549999999998</v>
      </c>
    </row>
    <row r="508" spans="1:8" x14ac:dyDescent="0.25">
      <c r="A508" t="s">
        <v>639</v>
      </c>
      <c r="B508" t="s">
        <v>858</v>
      </c>
      <c r="C508" t="s">
        <v>642</v>
      </c>
      <c r="D508" s="1">
        <f>SUM(5.11235382847, 0.00499049169018, 0.185230271368, 2.0548986469, 6.75182251078, 4.62460535559, 0.0147009180103, 0.0557296878428, 0.0762437697207, 0.131898432332, 1.44924627392, 1.25926564271, 0.759527089427, 1.54391653405, 0.004879267104, 2.23193430306, 0.0226865091868, 0.187490541651, 3.38548954903, 0.918192802956, 2.82296645787) / 21</f>
        <v>1.5999080420794658</v>
      </c>
      <c r="E508" t="s">
        <v>8</v>
      </c>
      <c r="F508">
        <v>171.691</v>
      </c>
      <c r="G508">
        <v>148.32</v>
      </c>
      <c r="H508" s="1">
        <f t="shared" si="7"/>
        <v>160.00549999999998</v>
      </c>
    </row>
    <row r="509" spans="1:8" x14ac:dyDescent="0.25">
      <c r="A509" t="s">
        <v>639</v>
      </c>
      <c r="B509" t="s">
        <v>859</v>
      </c>
      <c r="C509" t="s">
        <v>643</v>
      </c>
      <c r="D509" s="1">
        <f>SUM(0.404061102961, 0.776623729218, 1.41319749588, 0.122052179044, 5.99673213858, 1.20178479288, 3.8626095096, 2.21213172241, 4.40507618378, 0.69986991129, 2.05115170027, 3.42142068589, 0.011982371587, 0.458906435225, 3.27654211647, 0.798469608753, 0.0551623579147, 1.22399788392, 7.14559803763, 0.164324162283, 3.5526879929) / 21</f>
        <v>2.0597324818326523</v>
      </c>
      <c r="E509" t="s">
        <v>8</v>
      </c>
      <c r="F509">
        <v>171.691</v>
      </c>
      <c r="G509">
        <v>148.32</v>
      </c>
      <c r="H509" s="1">
        <f t="shared" si="7"/>
        <v>160.00549999999998</v>
      </c>
    </row>
    <row r="510" spans="1:8" x14ac:dyDescent="0.25">
      <c r="A510" t="s">
        <v>644</v>
      </c>
      <c r="B510" t="s">
        <v>856</v>
      </c>
      <c r="C510" t="s">
        <v>645</v>
      </c>
      <c r="D510" s="1">
        <f>SUM(5.95524363373, 1.66635899538, 46.8689849901, 21.7576434582, 1.94628561662, 2.88280675583, 6.01776914155, 2.98980655413, 0.583770624806, 0.417075546332, 17.4288370542, 1.6789636132, 0.0385876834604, 10.9088207536, 1.87480194014, 5.78674766339, 4.89342158998, 6.47775617635, 3.1031097247, 0.160433080731, 1.13363790641) / 21</f>
        <v>6.8843267858494945</v>
      </c>
      <c r="E510" t="s">
        <v>29</v>
      </c>
      <c r="F510">
        <v>204.27600000000001</v>
      </c>
      <c r="G510">
        <v>210.08799999999999</v>
      </c>
      <c r="H510" s="1">
        <f t="shared" si="7"/>
        <v>207.18200000000002</v>
      </c>
    </row>
    <row r="511" spans="1:8" x14ac:dyDescent="0.25">
      <c r="A511" t="s">
        <v>644</v>
      </c>
      <c r="B511" t="s">
        <v>857</v>
      </c>
      <c r="C511" t="s">
        <v>646</v>
      </c>
      <c r="D511" s="1">
        <f>SUM(7.81222508731, 17.7664619526, 0.988495388973, 20.2159529764, 4.95124650222, 1.86025209735, 3.13986357176, 2.61553323902, 0.134202250354, 1.44943764219, 22.5852209341, 0.0107979247246, 1.0107882507, 22.9355745512, 7.92799156696, 1.48419769311, 17.6513493804, 19.6588774781, 0.77065572872, 5.76612647782, 7.50553454709) / 21</f>
        <v>8.0114659638619816</v>
      </c>
      <c r="E511" t="s">
        <v>29</v>
      </c>
      <c r="F511">
        <v>204.27600000000001</v>
      </c>
      <c r="G511">
        <v>210.08799999999999</v>
      </c>
      <c r="H511" s="1">
        <f t="shared" si="7"/>
        <v>207.18200000000002</v>
      </c>
    </row>
    <row r="512" spans="1:8" x14ac:dyDescent="0.25">
      <c r="A512" t="s">
        <v>644</v>
      </c>
      <c r="B512" t="s">
        <v>858</v>
      </c>
      <c r="C512" t="s">
        <v>647</v>
      </c>
      <c r="D512" s="1">
        <f>SUM(16.2154570543, 0.28283671258, 54.9392587108, 1.70320713442, 0.459650760544, 0.143245440218, 1.11391034738, 9.15580351518, 1.22151846848, 7.63479556641, 8.15754256106, 0.565240198655, 3.223569162, 2.66171836711, 6.85446725321, 4.53752596488, 5.13096309922, 2.35871289245, 14.7084689945, 0.490009841581, 1.45524562139) / 21</f>
        <v>6.8101498888746672</v>
      </c>
      <c r="E512" t="s">
        <v>29</v>
      </c>
      <c r="F512">
        <v>204.27600000000001</v>
      </c>
      <c r="G512">
        <v>210.08799999999999</v>
      </c>
      <c r="H512" s="1">
        <f t="shared" si="7"/>
        <v>207.18200000000002</v>
      </c>
    </row>
    <row r="513" spans="1:8" x14ac:dyDescent="0.25">
      <c r="A513" t="s">
        <v>644</v>
      </c>
      <c r="B513" t="s">
        <v>859</v>
      </c>
      <c r="C513" t="s">
        <v>648</v>
      </c>
      <c r="D513" s="1">
        <f>SUM(4.55567997393, 0.148973429857, 0.0144620568897, 0.651279522649, 0.0023702038152, 1.20823135317, 0.210221981152, 15.7079888155, 2.3323028558, 14.0766001069, 6.17937602225, 6.54972217053, 0.605040933234, 1.21567767939, 7.1650883376, 2.37810161368, 0.051191253134, 7.42214299976, 0.144559091443, 0.156759994127, 1.22825718999) / 21</f>
        <v>3.4287632183238528</v>
      </c>
      <c r="E513" t="s">
        <v>29</v>
      </c>
      <c r="F513">
        <v>204.27600000000001</v>
      </c>
      <c r="G513">
        <v>210.08799999999999</v>
      </c>
      <c r="H513" s="1">
        <f t="shared" si="7"/>
        <v>207.18200000000002</v>
      </c>
    </row>
    <row r="514" spans="1:8" x14ac:dyDescent="0.25">
      <c r="A514" t="s">
        <v>649</v>
      </c>
      <c r="B514" t="s">
        <v>856</v>
      </c>
      <c r="C514" t="s">
        <v>650</v>
      </c>
      <c r="D514" s="1">
        <f>SUM(13.8402004291, 3.32318586313, 19.0651133509, 12.6159730035, 100.88144293, 9.6562625278, 0.570855929857, 1.2770475081, 0.173153638093, 0.446586533836, 0.0316352148424, 4.23908970833, 0.0281535790419, 0.203098047741, 0.267942592936, 20.8163065919, 11.0694666332, 1.73223132041, 9.6481075441, 0.0253115665285, 0.118496803002) / 21</f>
        <v>10.001412443635612</v>
      </c>
      <c r="E514" t="s">
        <v>29</v>
      </c>
      <c r="F514">
        <v>38.147300000000001</v>
      </c>
      <c r="G514">
        <v>26.174499999999998</v>
      </c>
      <c r="H514" s="1">
        <f t="shared" si="7"/>
        <v>32.160899999999998</v>
      </c>
    </row>
    <row r="515" spans="1:8" x14ac:dyDescent="0.25">
      <c r="A515" t="s">
        <v>649</v>
      </c>
      <c r="B515" t="s">
        <v>857</v>
      </c>
      <c r="C515" t="s">
        <v>651</v>
      </c>
      <c r="D515" s="1">
        <f>SUM(1.9049321554, 37.7236472276, 1.07382477922, 0.0818470695069, 22.5937444167, 0.07772993558, 8.01220552442, 12.0159491943, 11.5602293359, 0.164930844061, 0.984024051342, 36.6579667302, 6.06345304504, 0.276828981239, 1.77378567094, 4.06684834838, 0.0439466333729, 0.585494876017, 45.2954956038, 0.953535162812, 5.87578391762) / 21</f>
        <v>9.4183906430214659</v>
      </c>
      <c r="E515" t="s">
        <v>29</v>
      </c>
      <c r="F515">
        <v>38.147300000000001</v>
      </c>
      <c r="G515">
        <v>26.174499999999998</v>
      </c>
      <c r="H515" s="1">
        <f t="shared" ref="H515:H578" si="8">IF(AND(F515="-",G515="-"),"-",AVERAGE(F515:G515))</f>
        <v>32.160899999999998</v>
      </c>
    </row>
    <row r="516" spans="1:8" x14ac:dyDescent="0.25">
      <c r="A516" t="s">
        <v>649</v>
      </c>
      <c r="B516" t="s">
        <v>858</v>
      </c>
      <c r="C516" t="s">
        <v>652</v>
      </c>
      <c r="D516" s="1">
        <f>SUM(0.332352768775, 0.00417241927456, 0.364799742234, 0.223802342627, 0.101442015037, 4.52293254761, 0.66274585101, 2.89549724222, 1.49560061996, 0.0133055868887, 8.79577122534, 23.2448903251, 5.87538127998, 0.00198087892162, 0.0780682737171, 0.784871277911, 0.902350255691, 3.21147353324, 0.208132355111, 0.834992533355, 3.18963137353) / 21</f>
        <v>2.7497235451206175</v>
      </c>
      <c r="E516" t="s">
        <v>29</v>
      </c>
      <c r="F516">
        <v>38.147300000000001</v>
      </c>
      <c r="G516">
        <v>26.174499999999998</v>
      </c>
      <c r="H516" s="1">
        <f t="shared" si="8"/>
        <v>32.160899999999998</v>
      </c>
    </row>
    <row r="517" spans="1:8" x14ac:dyDescent="0.25">
      <c r="A517" t="s">
        <v>649</v>
      </c>
      <c r="B517" t="s">
        <v>859</v>
      </c>
      <c r="C517" t="s">
        <v>653</v>
      </c>
      <c r="D517" s="1">
        <f>SUM(2.12739716977, 4.09168590754, 0.337203762277, 6.11229766777, 5.10645070849, 0.149868746403, 0.0517501807749, 1.96432025366, 1.09916795807, 0.350050661322, 1.87743140617, 7.37968157857, 0.0239710439912, 2.25537753635, 5.78815523704, 0.186517525351, 0.000691219120577, 1.65763501517, 20.7946345795, 2.33864753794, 6.75493947706) / 21</f>
        <v>3.3546607224923655</v>
      </c>
      <c r="E517" t="s">
        <v>29</v>
      </c>
      <c r="F517">
        <v>38.147300000000001</v>
      </c>
      <c r="G517">
        <v>26.174499999999998</v>
      </c>
      <c r="H517" s="1">
        <f t="shared" si="8"/>
        <v>32.160899999999998</v>
      </c>
    </row>
    <row r="518" spans="1:8" x14ac:dyDescent="0.25">
      <c r="A518" t="s">
        <v>654</v>
      </c>
      <c r="B518" t="s">
        <v>856</v>
      </c>
      <c r="C518" t="s">
        <v>655</v>
      </c>
      <c r="D518" s="1">
        <f>SUM(32.3811870166, 157.599751577, 1019.85718366, 76.2520916189, 360.54232074, 37.3343144469, 51.60137489, 24.0151919873, 498.302679902, 330.413820745, 41.3218157944, 470.513064266, 7.54398423724, 21.721309828, 46.8053328064, 209.751607979, 1796.90151608, 81.559395276, 365.076445821, 18.137927817, 56.7888606396) / 21</f>
        <v>271.63910367277811</v>
      </c>
      <c r="E518" t="s">
        <v>29</v>
      </c>
      <c r="F518">
        <v>83.368300000000005</v>
      </c>
      <c r="G518">
        <v>67.268000000000001</v>
      </c>
      <c r="H518" s="1">
        <f t="shared" si="8"/>
        <v>75.318150000000003</v>
      </c>
    </row>
    <row r="519" spans="1:8" x14ac:dyDescent="0.25">
      <c r="A519" t="s">
        <v>654</v>
      </c>
      <c r="B519" t="s">
        <v>857</v>
      </c>
      <c r="C519" t="s">
        <v>656</v>
      </c>
      <c r="D519" s="1">
        <f>SUM(61.2712739915, 81.2993862289, 4888.56265815, 173.844803878, 874.922397172, 7.47900644003, 144.723094179, 56.6950057148, 456.056639389, 3891.63450564, 194.020597059, 509.567257892, 7.77197684924, 166.342037372, 51.803793218, 476.056070391, 3839.44518433, 186.268041303, 446.860024795, 8.31792142178, 134.918943419) / 21</f>
        <v>793.23145803967873</v>
      </c>
      <c r="E519" t="s">
        <v>29</v>
      </c>
      <c r="F519">
        <v>83.368300000000005</v>
      </c>
      <c r="G519">
        <v>67.268000000000001</v>
      </c>
      <c r="H519" s="1">
        <f t="shared" si="8"/>
        <v>75.318150000000003</v>
      </c>
    </row>
    <row r="520" spans="1:8" x14ac:dyDescent="0.25">
      <c r="A520" t="s">
        <v>654</v>
      </c>
      <c r="B520" t="s">
        <v>858</v>
      </c>
      <c r="C520" t="s">
        <v>657</v>
      </c>
      <c r="D520" s="1">
        <f>SUM(30.1132439944, 14.4713660285, 115.829214382, 48.792493066, 42.8574552441, 48.8633650824, 37.0208327102, 37.1079575677, 17.7766817299, 134.903312725, 38.2666181032, 120.027618577, 1.84190469596, 69.5235386831, 27.5976618979, 6.03194476372, 308.779609921, 63.9481441238, 55.2096269764, 29.0645804241, 9.39498454875) / 21</f>
        <v>59.877245487863334</v>
      </c>
      <c r="E520" t="s">
        <v>29</v>
      </c>
      <c r="F520">
        <v>83.368300000000005</v>
      </c>
      <c r="G520">
        <v>67.268000000000001</v>
      </c>
      <c r="H520" s="1">
        <f t="shared" si="8"/>
        <v>75.318150000000003</v>
      </c>
    </row>
    <row r="521" spans="1:8" x14ac:dyDescent="0.25">
      <c r="A521" t="s">
        <v>654</v>
      </c>
      <c r="B521" t="s">
        <v>859</v>
      </c>
      <c r="C521" t="s">
        <v>658</v>
      </c>
      <c r="D521" s="1">
        <f>SUM(54.9079969226, 11.1100987358, 619.240860172, 74.141511232, 101.095808489, 7.90114744776, 171.907483388, 54.7343512147, 19.7715472139, 145.572200289, 93.5100467126, 121.105166208, 68.368724997, 153.034459335, 64.6808628895, 13.5034467306, 490.204686656, 152.343899428, 106.8924345, 1.35265991043, 214.060624373) / 21</f>
        <v>130.44952461166142</v>
      </c>
      <c r="E521" t="s">
        <v>29</v>
      </c>
      <c r="F521">
        <v>83.368300000000005</v>
      </c>
      <c r="G521">
        <v>67.268000000000001</v>
      </c>
      <c r="H521" s="1">
        <f t="shared" si="8"/>
        <v>75.318150000000003</v>
      </c>
    </row>
    <row r="522" spans="1:8" x14ac:dyDescent="0.25">
      <c r="A522" t="s">
        <v>659</v>
      </c>
      <c r="B522" t="s">
        <v>856</v>
      </c>
      <c r="C522" t="s">
        <v>660</v>
      </c>
      <c r="D522" s="1">
        <f>SUM(0.00070581761633, 0.497821285844, 0.000132802695485, 0.029891807299, 0.318015020234, 0.00668858452001, 0.0407400466087, 0.0179811772816, 1.83408677766, 0.959566807981, 0.790795423901, 2.63461020271, 0.733638524984, 0.131337431441, 0.554424763283, 5.79848364053, 0.119317949645, 0.622946890825, 20.4314788634, 0.023662222741, 1.11103617093) / 21</f>
        <v>1.7455886767681013</v>
      </c>
      <c r="E522" t="s">
        <v>8</v>
      </c>
      <c r="F522">
        <v>71.539299999999997</v>
      </c>
      <c r="G522">
        <v>73.541200000000003</v>
      </c>
      <c r="H522" s="1">
        <f t="shared" si="8"/>
        <v>72.54025</v>
      </c>
    </row>
    <row r="523" spans="1:8" x14ac:dyDescent="0.25">
      <c r="A523" t="s">
        <v>659</v>
      </c>
      <c r="B523" t="s">
        <v>857</v>
      </c>
      <c r="C523" t="s">
        <v>661</v>
      </c>
      <c r="D523" s="1">
        <f>SUM(1.89925144697, 3.26801489975, 10.9111618941, 6.53645314096, 18.4669757314, 2.04132298015, 0.00405923988827, 0.278979765581, 2.08606169842, 0.0962016871227, 0.0333762999092, 15.5700316689, 0.115883931825, 3.09068314351, 0.741588487531, 5.62487415395, 1.46715282671, 6.42199676866, 56.8798831391, 0.0182378685871, 0.277802687554) / 21</f>
        <v>6.4680949266942029</v>
      </c>
      <c r="E523" t="s">
        <v>8</v>
      </c>
      <c r="F523">
        <v>71.539299999999997</v>
      </c>
      <c r="G523">
        <v>73.541200000000003</v>
      </c>
      <c r="H523" s="1">
        <f t="shared" si="8"/>
        <v>72.54025</v>
      </c>
    </row>
    <row r="524" spans="1:8" x14ac:dyDescent="0.25">
      <c r="A524" t="s">
        <v>659</v>
      </c>
      <c r="B524" t="s">
        <v>858</v>
      </c>
      <c r="C524" t="s">
        <v>662</v>
      </c>
      <c r="D524" s="1">
        <f>SUM(0.122579310749, 2.65946184201, 0.364300722392, 0.0111986279865, 12.2857226004, 1.99991707064, 1.70441092142, 2.29149345107, 5.61975416062, 0.131486310916, 5.013328972, 6.52508250592, 5.58658487124, 0.432576436165, 2.03264239056, 5.57196978167, 8.90463908965, 3.20934918162, 20.2632299185, 1.77420631169, 1.64736397766) / 21</f>
        <v>4.1976808788037383</v>
      </c>
      <c r="E524" t="s">
        <v>8</v>
      </c>
      <c r="F524">
        <v>71.539299999999997</v>
      </c>
      <c r="G524">
        <v>73.541200000000003</v>
      </c>
      <c r="H524" s="1">
        <f t="shared" si="8"/>
        <v>72.54025</v>
      </c>
    </row>
    <row r="525" spans="1:8" x14ac:dyDescent="0.25">
      <c r="A525" t="s">
        <v>659</v>
      </c>
      <c r="B525" t="s">
        <v>859</v>
      </c>
      <c r="C525" t="s">
        <v>663</v>
      </c>
      <c r="D525" s="1">
        <f>SUM(0.212829590439, 1.90574992415, 0.600421797979, 7.00002032942, 11.3769733889, 7.92265655897, 0.587559969075, 0.157664573484, 0.663573775993, 0.221068793365, 0.976208218165, 6.10880487218, 0.199135884914, 3.55204908878, 0.0273723818665, 3.62425908693, 0.155124426149, 16.565390811, 6.39885521708, 0.111707029038, 0.00761179384392) / 21</f>
        <v>3.25595416722483</v>
      </c>
      <c r="E525" t="s">
        <v>8</v>
      </c>
      <c r="F525">
        <v>71.539299999999997</v>
      </c>
      <c r="G525">
        <v>73.541200000000003</v>
      </c>
      <c r="H525" s="1">
        <f t="shared" si="8"/>
        <v>72.54025</v>
      </c>
    </row>
    <row r="526" spans="1:8" x14ac:dyDescent="0.25">
      <c r="A526" t="s">
        <v>664</v>
      </c>
      <c r="B526" t="s">
        <v>856</v>
      </c>
      <c r="C526" t="s">
        <v>665</v>
      </c>
      <c r="D526" s="1">
        <f>SUM(1.15934552221, 11.961700162, 0.00669969080149, 0.303624604138, 22.9659837606, 3.43536383479, 0.836418652708, 0.142735020033, 0.378958763313, 1.27748654214, 0.34852907872, 1.25433429297, 0.521818206612, 0.453160370746, 1.7749306566, 23.7883389531, 1.29962377916, 0.702080511432, 8.4614593197, 0.0102716244503, 4.4635654896) / 21</f>
        <v>4.0736394683725603</v>
      </c>
      <c r="E526" t="s">
        <v>8</v>
      </c>
      <c r="F526">
        <v>13.027100000000001</v>
      </c>
      <c r="G526">
        <v>10.0564</v>
      </c>
      <c r="H526" s="1">
        <f t="shared" si="8"/>
        <v>11.54175</v>
      </c>
    </row>
    <row r="527" spans="1:8" x14ac:dyDescent="0.25">
      <c r="A527" t="s">
        <v>664</v>
      </c>
      <c r="B527" t="s">
        <v>857</v>
      </c>
      <c r="C527" t="s">
        <v>666</v>
      </c>
      <c r="D527" s="1">
        <f>SUM(15.2448803839, 0.557759951216, 10.2038352094, 3.90698920036, 27.6628757266, 9.11689057359, 0.828430458712, 3.79506236996, 0.00015419789105, 3.05323584784, 0.773731767815, 0.0273413685217, 1.41124422273, 0.00145048631866, 2.66035148736, 0.0287402764068, 0.0256988963275, 0.0894424988675, 0.322412776196, 7.7121886262, 1.63299194797) / 21</f>
        <v>4.2407480130562956</v>
      </c>
      <c r="E527" t="s">
        <v>8</v>
      </c>
      <c r="F527">
        <v>13.027100000000001</v>
      </c>
      <c r="G527">
        <v>10.0564</v>
      </c>
      <c r="H527" s="1">
        <f t="shared" si="8"/>
        <v>11.54175</v>
      </c>
    </row>
    <row r="528" spans="1:8" x14ac:dyDescent="0.25">
      <c r="A528" t="s">
        <v>664</v>
      </c>
      <c r="B528" t="s">
        <v>858</v>
      </c>
      <c r="C528" t="s">
        <v>667</v>
      </c>
      <c r="D528" s="1">
        <f>SUM(5.21830653294, 0.14563109417, 1.24903890989, 0.210137724918, 0.955641905596, 0.232200098314, 0.872710117295, 0.0336303911109, 0.200615219274, 0.289058271255, 6.57783746343, 2.27990560661, 0.798908386281, 6.15354323734, 5.93618662437, 0.032753126603, 1.42914955065, 4.64105802156, 0.549511445248, 1.59770117809, 6.00778915193) / 21</f>
        <v>2.1624435265178525</v>
      </c>
      <c r="E528" t="s">
        <v>8</v>
      </c>
      <c r="F528">
        <v>13.027100000000001</v>
      </c>
      <c r="G528">
        <v>10.0564</v>
      </c>
      <c r="H528" s="1">
        <f t="shared" si="8"/>
        <v>11.54175</v>
      </c>
    </row>
    <row r="529" spans="1:8" x14ac:dyDescent="0.25">
      <c r="A529" t="s">
        <v>664</v>
      </c>
      <c r="B529" t="s">
        <v>859</v>
      </c>
      <c r="C529" t="s">
        <v>668</v>
      </c>
      <c r="D529" s="1">
        <f>SUM(1.25543074255, 0.317468055517, 0.366918181873, 2.69510341829, 4.3171725531, 1.78893428918, 4.44286647293, 0.363415453443, 0.0011748730449, 0.80257882567, 13.14433178, 0.495255040661, 0.680600131987, 7.78514085885, 3.72208044394, 0.0616793003365, 0.364948676609, 5.12289442106, 3.54140968832, 2.51043066826, 6.36451436599) / 21</f>
        <v>2.8640165829338757</v>
      </c>
      <c r="E529" t="s">
        <v>8</v>
      </c>
      <c r="F529">
        <v>13.027100000000001</v>
      </c>
      <c r="G529">
        <v>10.0564</v>
      </c>
      <c r="H529" s="1">
        <f t="shared" si="8"/>
        <v>11.54175</v>
      </c>
    </row>
    <row r="530" spans="1:8" x14ac:dyDescent="0.25">
      <c r="A530" t="s">
        <v>669</v>
      </c>
      <c r="B530" t="s">
        <v>856</v>
      </c>
      <c r="C530" t="s">
        <v>670</v>
      </c>
      <c r="D530" s="1">
        <f>SUM(1.29985436456, 2.11020003282, 0.216133108094, 0.138317837118, 1.41974468899, 0.0557824524028, 0.212953254926, 2.4114833364, 7.73444311105, 0.00968613551284, 1.49292176926, 2.01598232609, 2.51031941248, 1.43731972342, 0.490616000758, 0.0138162212069, 0.00472807984612, 0.0000586197025742, 0.285708965229, 0.280391413245, 0.0914696736595) / 21</f>
        <v>1.1539014536557493</v>
      </c>
      <c r="E530" t="s">
        <v>8</v>
      </c>
      <c r="F530">
        <v>55.753100000000003</v>
      </c>
      <c r="G530">
        <v>79.900700000000001</v>
      </c>
      <c r="H530" s="1">
        <f t="shared" si="8"/>
        <v>67.826899999999995</v>
      </c>
    </row>
    <row r="531" spans="1:8" x14ac:dyDescent="0.25">
      <c r="A531" t="s">
        <v>669</v>
      </c>
      <c r="B531" t="s">
        <v>857</v>
      </c>
      <c r="C531" t="s">
        <v>671</v>
      </c>
      <c r="D531" s="1">
        <f>SUM(2.5347680098, 1.20666692769, 0.0390167756699, 2.6922285524, 0.413196492689, 5.60432678929, 0.314776260177, 5.41172614152, 0.684599914446, 0.188219375262, 1.62933002082, 0.177885752888, 3.95257376193, 0.0503266629516, 0.520110737466, 0.0103905066635, 0.000197713689333, 3.70035898568, 0.674146786914, 1.67687363943, 2.62187406483) / 21</f>
        <v>1.6239806605812543</v>
      </c>
      <c r="E531" t="s">
        <v>8</v>
      </c>
      <c r="F531">
        <v>55.753100000000003</v>
      </c>
      <c r="G531">
        <v>79.900700000000001</v>
      </c>
      <c r="H531" s="1">
        <f t="shared" si="8"/>
        <v>67.826899999999995</v>
      </c>
    </row>
    <row r="532" spans="1:8" x14ac:dyDescent="0.25">
      <c r="A532" t="s">
        <v>669</v>
      </c>
      <c r="B532" t="s">
        <v>858</v>
      </c>
      <c r="C532" t="s">
        <v>672</v>
      </c>
      <c r="D532" s="1">
        <f>SUM(3.95653358471, 0.00479188521885, 0.736727483575, 2.08502584298, 0.321296493739, 7.36030129019, 2.15279897834, 0.178003470884, 0.185995364931, 0.81614250203, 20.2978125235, 0.434279288244, 0.23382673313, 4.97402533175, 1.17308688304, 0.00116088081243, 3.63779349892, 11.4384427685, 3.38287022644, 0.243794668265, 11.5815651318) / 21</f>
        <v>3.5807749919523464</v>
      </c>
      <c r="E532" t="s">
        <v>8</v>
      </c>
      <c r="F532">
        <v>55.753100000000003</v>
      </c>
      <c r="G532">
        <v>79.900700000000001</v>
      </c>
      <c r="H532" s="1">
        <f t="shared" si="8"/>
        <v>67.826899999999995</v>
      </c>
    </row>
    <row r="533" spans="1:8" x14ac:dyDescent="0.25">
      <c r="A533" t="s">
        <v>669</v>
      </c>
      <c r="B533" t="s">
        <v>859</v>
      </c>
      <c r="C533" t="s">
        <v>673</v>
      </c>
      <c r="D533" s="1">
        <f>SUM(0.286318493206, 0.043572694454, 2.39629281741, 12.5222784005, 0.283549687644, 1.27272007288, 2.84911765213, 1.80283841794, 0.258707998293, 0.00809528526836, 19.0161463673, 4.2252193719, 1.06003474819, 23.1586258137, 0.448839465381, 0.00233063488331, 1.93608420571, 10.516304346, 0.0346745938142, 2.80823340236, 1.63863430207) / 21</f>
        <v>4.1223151795730413</v>
      </c>
      <c r="E533" t="s">
        <v>8</v>
      </c>
      <c r="F533">
        <v>55.753100000000003</v>
      </c>
      <c r="G533">
        <v>79.900700000000001</v>
      </c>
      <c r="H533" s="1">
        <f t="shared" si="8"/>
        <v>67.826899999999995</v>
      </c>
    </row>
    <row r="534" spans="1:8" x14ac:dyDescent="0.25">
      <c r="A534" t="s">
        <v>674</v>
      </c>
      <c r="B534" t="s">
        <v>856</v>
      </c>
      <c r="C534" t="s">
        <v>675</v>
      </c>
      <c r="D534" s="1">
        <f>SUM(0.776015065357, 0.136720217895, 2.17247238571, 0.299403421276, 1.6843230253, 0.0174392013628, 1.33953033601, 1.74178334688, 0.0101034304134, 2.03719359248, 0.332872510369, 2.33309346033, 2.14174924508, 0.575417834956, 0.207689965876, 0.00019768816817, 6.28365342796, 1.71670754776, 6.33724054081, 0.612042647183, 3.54633659469) / 21</f>
        <v>1.6334278802793509</v>
      </c>
      <c r="E534" t="s">
        <v>8</v>
      </c>
      <c r="F534">
        <v>0.33688000000000001</v>
      </c>
      <c r="G534">
        <v>0.29071399999999997</v>
      </c>
      <c r="H534" s="1">
        <f t="shared" si="8"/>
        <v>0.31379699999999999</v>
      </c>
    </row>
    <row r="535" spans="1:8" x14ac:dyDescent="0.25">
      <c r="A535" t="s">
        <v>674</v>
      </c>
      <c r="B535" t="s">
        <v>857</v>
      </c>
      <c r="C535" t="s">
        <v>676</v>
      </c>
      <c r="D535" s="1">
        <f>SUM(0.0818924299141, 0.844023676718, 1.02437475144, 2.30658916588, 7.71488453584, 0.0152859145162, 0.285965363743, 0.793715868225, 8.00941111283, 1.01196033809, 8.64525953892, 20.2001454341, 1.02659637959, 0.0464104572477, 0.396477208266, 0.605056810305, 4.3615446197, 0.2723150797, 17.0102921224, 0.043056428094, 2.00957744545) / 21</f>
        <v>3.652611175284239</v>
      </c>
      <c r="E535" t="s">
        <v>8</v>
      </c>
      <c r="F535">
        <v>0.33688000000000001</v>
      </c>
      <c r="G535">
        <v>0.29071399999999997</v>
      </c>
      <c r="H535" s="1">
        <f t="shared" si="8"/>
        <v>0.31379699999999999</v>
      </c>
    </row>
    <row r="536" spans="1:8" x14ac:dyDescent="0.25">
      <c r="A536" t="s">
        <v>674</v>
      </c>
      <c r="B536" t="s">
        <v>858</v>
      </c>
      <c r="C536" t="s">
        <v>677</v>
      </c>
      <c r="D536" s="1">
        <f>SUM(3.38071209301, 13.5641350314, 0.642268539597, 4.0277374299, 3.40456900144, 0.752447610812, 0.031957855779, 1.12940193673, 10.8149872945, 0.163530420776, 0.366931501572, 10.5879936999, 0.381701514763, 2.89455612936, 0.820061774819, 0.0401851801961, 0.382854328307, 0.088284887507, 0.0152949909028, 1.0625401877, 0.000755104577558) / 21</f>
        <v>2.5977574530261167</v>
      </c>
      <c r="E536" t="s">
        <v>8</v>
      </c>
      <c r="F536">
        <v>0.33688000000000001</v>
      </c>
      <c r="G536">
        <v>0.29071399999999997</v>
      </c>
      <c r="H536" s="1">
        <f t="shared" si="8"/>
        <v>0.31379699999999999</v>
      </c>
    </row>
    <row r="537" spans="1:8" x14ac:dyDescent="0.25">
      <c r="A537" t="s">
        <v>674</v>
      </c>
      <c r="B537" t="s">
        <v>859</v>
      </c>
      <c r="C537" t="s">
        <v>678</v>
      </c>
      <c r="D537" s="1">
        <f>SUM(1.46002395521, 0.271748743653, 1.79848302948, 2.80016733595, 2.79424045487, 2.76650762426, 0.227407384741, 1.464047424, 4.41776499559, 0.405278805118, 13.9322893021, 13.8734533957, 0.00687932670933, 1.76258714057, 0.365299516049, 0.215893905081, 11.7887215619, 12.3185438597, 1.50153724286, 1.9925330075, 1.07573119177) / 21</f>
        <v>3.6780542477529203</v>
      </c>
      <c r="E537" t="s">
        <v>8</v>
      </c>
      <c r="F537">
        <v>0.33688000000000001</v>
      </c>
      <c r="G537">
        <v>0.29071399999999997</v>
      </c>
      <c r="H537" s="1">
        <f t="shared" si="8"/>
        <v>0.31379699999999999</v>
      </c>
    </row>
    <row r="538" spans="1:8" x14ac:dyDescent="0.25">
      <c r="A538" t="s">
        <v>679</v>
      </c>
      <c r="B538" t="s">
        <v>856</v>
      </c>
      <c r="C538" t="s">
        <v>680</v>
      </c>
      <c r="D538" s="1">
        <f>SUM(0.318438358395, 0.00912567071098, 0.497490682158, 0.523612233117, 0.129496431506, 0.000342986451396, 0.739310694972, 1.6842713003, 0.242257844863, 0.946623601204, 1.13201293009, 0.0346203462565, 0.110193369631, 0.745818669689, 2.16410837814, 1.95459540401, 0.312127146002, 1.71841944518, 1.23243689737, 2.08412578916, 0.907917679935) / 21</f>
        <v>0.83273075519718465</v>
      </c>
      <c r="E538" t="s">
        <v>8</v>
      </c>
      <c r="F538">
        <v>3.2966000000000002</v>
      </c>
      <c r="G538">
        <v>3.2737799999999999</v>
      </c>
      <c r="H538" s="1">
        <f t="shared" si="8"/>
        <v>3.2851900000000001</v>
      </c>
    </row>
    <row r="539" spans="1:8" x14ac:dyDescent="0.25">
      <c r="A539" t="s">
        <v>679</v>
      </c>
      <c r="B539" t="s">
        <v>857</v>
      </c>
      <c r="C539" t="s">
        <v>681</v>
      </c>
      <c r="D539" s="1">
        <f>SUM(0.245789228145, 19.2281924681, 2.88448087113, 2.08692386681, 57.2267711711, 1.93330324605, 0.443562370279, 0.228308924037, 5.54049009668, 0.586625409884, 0.445320117843, 3.3368334395, 0.00910276507447, 0.0863298373607, 0.193023934318, 11.5375935026, 0.300314764522, 2.28620241642, 25.0800475207, 0.655744842218, 0.736197938825) / 21</f>
        <v>6.4319599395998175</v>
      </c>
      <c r="E539" t="s">
        <v>8</v>
      </c>
      <c r="F539">
        <v>3.2966000000000002</v>
      </c>
      <c r="G539">
        <v>3.2737799999999999</v>
      </c>
      <c r="H539" s="1">
        <f t="shared" si="8"/>
        <v>3.2851900000000001</v>
      </c>
    </row>
    <row r="540" spans="1:8" x14ac:dyDescent="0.25">
      <c r="A540" t="s">
        <v>679</v>
      </c>
      <c r="B540" t="s">
        <v>858</v>
      </c>
      <c r="C540" t="s">
        <v>682</v>
      </c>
      <c r="D540" s="1">
        <f>SUM(0.299907080303, 0.370220799248, 0.14394352576, 1.38408502241, 0.0130245342298, 0.449199282986, 1.38539279138, 0.261792695369, 0.972097105115, 0.335151631535, 0.0419703065983, 2.45109008276, 4.80554892454, 0.636126664262, 0.913366647432, 2.8421141915, 0.929814610434, 0.3610712814, 5.93464442407, 0.0933411428583, 3.84307275363) / 21</f>
        <v>1.3555702618009715</v>
      </c>
      <c r="E540" t="s">
        <v>8</v>
      </c>
      <c r="F540">
        <v>3.2966000000000002</v>
      </c>
      <c r="G540">
        <v>3.2737799999999999</v>
      </c>
      <c r="H540" s="1">
        <f t="shared" si="8"/>
        <v>3.2851900000000001</v>
      </c>
    </row>
    <row r="541" spans="1:8" x14ac:dyDescent="0.25">
      <c r="A541" t="s">
        <v>679</v>
      </c>
      <c r="B541" t="s">
        <v>859</v>
      </c>
      <c r="C541" t="s">
        <v>683</v>
      </c>
      <c r="D541" s="1">
        <f>SUM(4.77813396074, 1.85871078797, 1.63412528877, 2.17387037688, 5.25923480594, 0.594546444079, 4.53605929734, 0.181018985541, 3.5731290268, 0.8254366641, 0.075720833666, 11.0586440279, 4.64985477309, 8.04194642868, 0.440927985807, 1.03234054102, 2.02430090496, 0.00166028321149, 8.50703147849, 1.80007834156, 2.07505442638) / 21</f>
        <v>3.1010393172821189</v>
      </c>
      <c r="E541" t="s">
        <v>8</v>
      </c>
      <c r="F541">
        <v>3.2966000000000002</v>
      </c>
      <c r="G541">
        <v>3.2737799999999999</v>
      </c>
      <c r="H541" s="1">
        <f t="shared" si="8"/>
        <v>3.2851900000000001</v>
      </c>
    </row>
    <row r="542" spans="1:8" x14ac:dyDescent="0.25">
      <c r="A542" t="s">
        <v>684</v>
      </c>
      <c r="B542" t="s">
        <v>856</v>
      </c>
      <c r="C542" t="s">
        <v>685</v>
      </c>
      <c r="D542" s="1">
        <f>SUM(0.50924665499, 8.74234764332, 0.788500606298, 3.24503685696, 0.00201437615086, 4.60659631294, 0.30068022978, 0.607398658881, 0.461283210383, 1.03543621036, 0.788275464001, 0.173726680819, 0.516169819355, 1.92541675684, 0.106916751318, 3.20222156662, 1.09344291798, 0.888298994002, 1.18712635758, 3.82760770863, 0.342772990823) / 21</f>
        <v>1.6357388937157551</v>
      </c>
      <c r="E542" t="s">
        <v>8</v>
      </c>
      <c r="F542">
        <v>12.673</v>
      </c>
      <c r="G542">
        <v>11.2172</v>
      </c>
      <c r="H542" s="1">
        <f t="shared" si="8"/>
        <v>11.9451</v>
      </c>
    </row>
    <row r="543" spans="1:8" x14ac:dyDescent="0.25">
      <c r="A543" t="s">
        <v>684</v>
      </c>
      <c r="B543" t="s">
        <v>857</v>
      </c>
      <c r="C543" t="s">
        <v>686</v>
      </c>
      <c r="D543" s="1">
        <f>SUM(0.634719160982, 1.30004290358, 0.215635351565, 1.05674690481, 33.7506700159, 0.56065960637, 0.29083802462, 0.152743754758, 0.328052606248, 0.374746876744, 0.217477566447, 6.73411905029, 0.614007495206, 1.1402176191, 0.16799821898, 2.47535110534, 0.143683669112, 0.131448721282, 24.5447829015, 2.78118538155, 1.15064488574) / 21</f>
        <v>3.7507510390535237</v>
      </c>
      <c r="E543" t="s">
        <v>8</v>
      </c>
      <c r="F543">
        <v>12.673</v>
      </c>
      <c r="G543">
        <v>11.2172</v>
      </c>
      <c r="H543" s="1">
        <f t="shared" si="8"/>
        <v>11.9451</v>
      </c>
    </row>
    <row r="544" spans="1:8" x14ac:dyDescent="0.25">
      <c r="A544" t="s">
        <v>684</v>
      </c>
      <c r="B544" t="s">
        <v>858</v>
      </c>
      <c r="C544" t="s">
        <v>687</v>
      </c>
      <c r="D544" s="1">
        <f>SUM(0.0163384810464, 0.0201051511098, 0.0418991186017, 0.718507238886, 0.0487884425018, 0.83787879612, 0.206176385093, 5.40681137351, 3.34065382066, 1.84438318275, 0.423791010244, 0.793209263391, 7.43107867444, 1.96088456663, 5.79565233752, 0.000949687867849, 2.19993610925, 4.78771494413, 3.19080544529, 0.299175147766, 3.16879955851) / 21</f>
        <v>2.0254066064436933</v>
      </c>
      <c r="E544" t="s">
        <v>8</v>
      </c>
      <c r="F544">
        <v>12.673</v>
      </c>
      <c r="G544">
        <v>11.2172</v>
      </c>
      <c r="H544" s="1">
        <f t="shared" si="8"/>
        <v>11.9451</v>
      </c>
    </row>
    <row r="545" spans="1:8" x14ac:dyDescent="0.25">
      <c r="A545" t="s">
        <v>684</v>
      </c>
      <c r="B545" t="s">
        <v>859</v>
      </c>
      <c r="C545" t="s">
        <v>688</v>
      </c>
      <c r="D545" s="1">
        <f>SUM(0.336743102834, 5.09569766647, 0.617369412614, 2.23867510863, 1.04324351377, 0.338646391583, 0.564888450767, 1.99817773855, 0.0146005485442, 0.00396283994553, 1.75274633731, 0.526701846262, 2.78367087202, 1.15697737821, 0.0677110315849, 0.112154155238, 0.0136652181617, 0.336027396635, 5.24117254065, 0.138533234834, 0.617464033515) / 21</f>
        <v>1.190420419910873</v>
      </c>
      <c r="E545" t="s">
        <v>8</v>
      </c>
      <c r="F545">
        <v>12.673</v>
      </c>
      <c r="G545">
        <v>11.2172</v>
      </c>
      <c r="H545" s="1">
        <f t="shared" si="8"/>
        <v>11.9451</v>
      </c>
    </row>
    <row r="546" spans="1:8" x14ac:dyDescent="0.25">
      <c r="A546" t="s">
        <v>689</v>
      </c>
      <c r="B546" t="s">
        <v>856</v>
      </c>
      <c r="C546" t="s">
        <v>690</v>
      </c>
      <c r="D546" s="1">
        <f>SUM(0.994163510747, 1.59617050254, 0.290053420535, 4.30905575693, 5.28903947982, 0.045142813918, 6.63311222992, 0.158295138133, 0.0346631168608, 0.257163217805, 0.00129067403507, 4.9433826198, 0.0904295428172, 0.477442999004, 0.827682135907, 0.147633594454, 0.024601516957, 0.371914646438, 0.390839393182, 0.643952356039, 1.2446279388) / 21</f>
        <v>1.3700312668877177</v>
      </c>
      <c r="E546" t="s">
        <v>8</v>
      </c>
      <c r="F546">
        <v>16.398700000000002</v>
      </c>
      <c r="G546">
        <v>23.202999999999999</v>
      </c>
      <c r="H546" s="1">
        <f t="shared" si="8"/>
        <v>19.800850000000001</v>
      </c>
    </row>
    <row r="547" spans="1:8" x14ac:dyDescent="0.25">
      <c r="A547" t="s">
        <v>689</v>
      </c>
      <c r="B547" t="s">
        <v>857</v>
      </c>
      <c r="C547" t="s">
        <v>691</v>
      </c>
      <c r="D547" s="1">
        <f>SUM(3.47200207812, 40.6653378752, 1.4750967975, 7.02269815356, 28.1614153093, 0.533841118548, 0.206145822264, 0.930370661894, 0.59230733446, 0.0371407559835, 1.1994447331, 58.1458050386, 4.39079375028, 0.105471953031, 2.10436964409, 7.63460569503, 5.03195298615, 0.861750407755, 26.4114064896, 2.45085376007, 6.33388003808) / 21</f>
        <v>9.4174614477435998</v>
      </c>
      <c r="E547" t="s">
        <v>8</v>
      </c>
      <c r="F547">
        <v>16.398700000000002</v>
      </c>
      <c r="G547">
        <v>23.202999999999999</v>
      </c>
      <c r="H547" s="1">
        <f t="shared" si="8"/>
        <v>19.800850000000001</v>
      </c>
    </row>
    <row r="548" spans="1:8" x14ac:dyDescent="0.25">
      <c r="A548" t="s">
        <v>689</v>
      </c>
      <c r="B548" t="s">
        <v>858</v>
      </c>
      <c r="C548" t="s">
        <v>692</v>
      </c>
      <c r="D548" s="1">
        <f>SUM(1.06875466717, 1.46451997233, 0.045081546953, 1.0802487264, 2.36304590035, 2.0633793294, 3.57242639811, 0.68520240932, 0.867306953751, 2.72502671771, 0.679860954247, 4.30130293773, 0.0403102575573, 0.783694705728, 1.46921083559, 0.161769634311, 1.17689112866, 0.644094676217, 6.05404952612, 0.000174584407883, 1.88877670206) / 21</f>
        <v>1.5778632649581992</v>
      </c>
      <c r="E548" t="s">
        <v>8</v>
      </c>
      <c r="F548">
        <v>16.398700000000002</v>
      </c>
      <c r="G548">
        <v>23.202999999999999</v>
      </c>
      <c r="H548" s="1">
        <f t="shared" si="8"/>
        <v>19.800850000000001</v>
      </c>
    </row>
    <row r="549" spans="1:8" x14ac:dyDescent="0.25">
      <c r="A549" t="s">
        <v>689</v>
      </c>
      <c r="B549" t="s">
        <v>859</v>
      </c>
      <c r="C549" t="s">
        <v>693</v>
      </c>
      <c r="D549" s="1">
        <f>SUM(2.06493215374, 7.67754486209, 0.250125218831, 18.0726817614, 23.7621779965, 2.11205357353, 2.24613793928, 2.27186347147, 0.877194682112, 0.62231228685, 0.924062269371, 19.2391503493, 0.754941037081, 6.95150173762, 0.00758103960862, 0.855136016407, 1.20644190615, 5.21904561591, 19.7726335017, 1.17326534882, 7.92139342092) / 21</f>
        <v>5.9039131518424099</v>
      </c>
      <c r="E549" t="s">
        <v>8</v>
      </c>
      <c r="F549">
        <v>16.398700000000002</v>
      </c>
      <c r="G549">
        <v>23.202999999999999</v>
      </c>
      <c r="H549" s="1">
        <f t="shared" si="8"/>
        <v>19.800850000000001</v>
      </c>
    </row>
    <row r="550" spans="1:8" x14ac:dyDescent="0.25">
      <c r="A550" t="s">
        <v>694</v>
      </c>
      <c r="B550" t="s">
        <v>856</v>
      </c>
      <c r="C550" t="s">
        <v>695</v>
      </c>
      <c r="D550" s="1">
        <f>SUM(46.2916307775, 4.13296349864, 13271.1593296, 86.5775127351, 351.004525658, 0.000428547901745, 227.965546372, 40.2888880723, 157.279859361, 10919.8784408, 64.3789291071, 923.772175844, 4.55838501771, 199.778730696, 44.3014391394, 42.4748598107, 14998.2615997, 104.524004016, 285.501601809, 5.90166299654, 212.629648436) / 21</f>
        <v>1999.5553410473758</v>
      </c>
      <c r="E550" t="s">
        <v>29</v>
      </c>
      <c r="F550">
        <v>10.809799999999999</v>
      </c>
      <c r="G550">
        <v>10.346399999999999</v>
      </c>
      <c r="H550" s="1">
        <f t="shared" si="8"/>
        <v>10.578099999999999</v>
      </c>
    </row>
    <row r="551" spans="1:8" x14ac:dyDescent="0.25">
      <c r="A551" t="s">
        <v>694</v>
      </c>
      <c r="B551" t="s">
        <v>857</v>
      </c>
      <c r="C551" t="s">
        <v>696</v>
      </c>
      <c r="D551" s="1">
        <f>SUM(0.370719068906, 17.488124786, 0.0126423587921, 0.313414287138, 18.9019520317, 0.270251287458, 7.40154130098, 12.9093286786, 13.4425273586, 0.730028038135, 2.57742405367, 4.39730717479, 3.83240891058, 0.400820964444, 0.960024618698, 17.1149978607, 0.638883183991, 2.13234255918, 8.28574981074, 1.00270053427, 0.108696167054) / 21</f>
        <v>5.3948516683060053</v>
      </c>
      <c r="E551" t="s">
        <v>29</v>
      </c>
      <c r="F551">
        <v>10.809799999999999</v>
      </c>
      <c r="G551">
        <v>10.346399999999999</v>
      </c>
      <c r="H551" s="1">
        <f t="shared" si="8"/>
        <v>10.578099999999999</v>
      </c>
    </row>
    <row r="552" spans="1:8" x14ac:dyDescent="0.25">
      <c r="A552" t="s">
        <v>694</v>
      </c>
      <c r="B552" t="s">
        <v>858</v>
      </c>
      <c r="C552" t="s">
        <v>697</v>
      </c>
      <c r="D552" s="1">
        <f>SUM(0.182625031957, 0.11541468207, 1.48854603189, 0.211810456459, 1.10242254911, 2.06957963334, 0.00608432362605, 0.000124211022016, 0.023726005461, 0.13333015516, 0.0290212838189, 0.0109238774312, 5.3964740763, 0.459601514931, 2.0705657897, 1.33153295061, 0.415058504803, 4.75275978126, 0.0266205348504, 1.44855067007, 3.00121006301) / 21</f>
        <v>1.1559991488990269</v>
      </c>
      <c r="E552" t="s">
        <v>29</v>
      </c>
      <c r="F552">
        <v>10.809799999999999</v>
      </c>
      <c r="G552">
        <v>10.346399999999999</v>
      </c>
      <c r="H552" s="1">
        <f t="shared" si="8"/>
        <v>10.578099999999999</v>
      </c>
    </row>
    <row r="553" spans="1:8" x14ac:dyDescent="0.25">
      <c r="A553" t="s">
        <v>694</v>
      </c>
      <c r="B553" t="s">
        <v>859</v>
      </c>
      <c r="C553" t="s">
        <v>698</v>
      </c>
      <c r="D553" s="1">
        <f>SUM(2.6351459051, 1.86658892927, 1.05106579451, 1.6944759978, 1.01918663697, 0.576597110579, 2.6885705598, 2.36439881721, 1.50540886953, 0.673002804149, 0.221891078583, 1.85330103367, 2.48410347917, 0.875831132267, 10.9167180284, 1.84928104157, 0.192005311282, 0.00937414118534, 5.92252796193, 1.52009483458, 6.87877524504) / 21</f>
        <v>2.323730700599778</v>
      </c>
      <c r="E553" t="s">
        <v>29</v>
      </c>
      <c r="F553">
        <v>10.809799999999999</v>
      </c>
      <c r="G553">
        <v>10.346399999999999</v>
      </c>
      <c r="H553" s="1">
        <f t="shared" si="8"/>
        <v>10.578099999999999</v>
      </c>
    </row>
    <row r="554" spans="1:8" x14ac:dyDescent="0.25">
      <c r="A554" t="s">
        <v>699</v>
      </c>
      <c r="B554" t="s">
        <v>856</v>
      </c>
      <c r="C554" t="s">
        <v>700</v>
      </c>
      <c r="D554" s="1">
        <f>SUM(0.0857077858749, 13.4622723415, 0.00000747387004434, 0.0166243742193, 2.47525437217, 0.0998590306114, 1.06785288997, 0.749847903507, 2.69528737338, 0.184690618947, 0.413317654592, 3.52869577493, 0.168723226358, 0.0767887730033, 1.88662468147, 2.49999397771, 0.14580171831, 0.000377506564972, 0.565512643989, 0.32895199996, 0.000147365293929) / 21</f>
        <v>1.4501114041062309</v>
      </c>
      <c r="E554" t="s">
        <v>8</v>
      </c>
      <c r="F554">
        <v>7.59077</v>
      </c>
      <c r="G554">
        <v>8.5603499999999997</v>
      </c>
      <c r="H554" s="1">
        <f t="shared" si="8"/>
        <v>8.0755599999999994</v>
      </c>
    </row>
    <row r="555" spans="1:8" x14ac:dyDescent="0.25">
      <c r="A555" t="s">
        <v>699</v>
      </c>
      <c r="B555" t="s">
        <v>857</v>
      </c>
      <c r="C555" t="s">
        <v>701</v>
      </c>
      <c r="D555" s="1">
        <f>SUM(0.44540207762, 1.3784064489, 0.94467101986, 0.209949481676, 10.176304119, 0.0631431601623, 2.4962227558, 0.46364380556, 2.77513867717, 0.722280808649, 0.376032940812, 31.6508342821, 1.02155815279, 0.563769706686, 0.334557952339, 19.5360129974, 1.71868952642, 3.11471949631, 40.315240614, 1.43793017032, 3.69044684227) / 21</f>
        <v>5.8778550017068723</v>
      </c>
      <c r="E555" t="s">
        <v>8</v>
      </c>
      <c r="F555">
        <v>7.59077</v>
      </c>
      <c r="G555">
        <v>8.5603499999999997</v>
      </c>
      <c r="H555" s="1">
        <f t="shared" si="8"/>
        <v>8.0755599999999994</v>
      </c>
    </row>
    <row r="556" spans="1:8" x14ac:dyDescent="0.25">
      <c r="A556" t="s">
        <v>699</v>
      </c>
      <c r="B556" t="s">
        <v>858</v>
      </c>
      <c r="C556" t="s">
        <v>702</v>
      </c>
      <c r="D556" s="1">
        <f>SUM(0.00153013816471, 0.735284235354, 0.0793110652791, 1.54889430846, 0.984374552599, 0.680443884334, 2.62012771503, 1.6323186454, 0.00534539259679, 0.225841476873, 0.0267470053266, 5.32134079003, 2.31472447362, 0.273629963269, 0.0174474823907, 0.0103800866155, 1.65449758739, 0.00113477177325, 2.56781906291, 0.509473004489, 0.00152108090316) / 21</f>
        <v>1.0101041296575146</v>
      </c>
      <c r="E556" t="s">
        <v>8</v>
      </c>
      <c r="F556">
        <v>7.59077</v>
      </c>
      <c r="G556">
        <v>8.5603499999999997</v>
      </c>
      <c r="H556" s="1">
        <f t="shared" si="8"/>
        <v>8.0755599999999994</v>
      </c>
    </row>
    <row r="557" spans="1:8" x14ac:dyDescent="0.25">
      <c r="A557" t="s">
        <v>699</v>
      </c>
      <c r="B557" t="s">
        <v>859</v>
      </c>
      <c r="C557" t="s">
        <v>703</v>
      </c>
      <c r="D557" s="1">
        <f>SUM(7.2359868004, 1.23849335465, 0.00026761273604, 0.718013016238, 14.6119285772, 1.0861604271, 8.01703268066, 0.458526369145, 5.57417717813, 4.10196048853, 0.224479546271, 5.3331380189, 0.29181656621, 1.26554305492, 5.56135498608, 0.607530786936, 0.0170812737822, 0.670810513024, 12.799463725, 4.75459148187, 7.20299140506) / 21</f>
        <v>3.8938737077543926</v>
      </c>
      <c r="E557" t="s">
        <v>8</v>
      </c>
      <c r="F557">
        <v>7.59077</v>
      </c>
      <c r="G557">
        <v>8.5603499999999997</v>
      </c>
      <c r="H557" s="1">
        <f t="shared" si="8"/>
        <v>8.0755599999999994</v>
      </c>
    </row>
    <row r="558" spans="1:8" x14ac:dyDescent="0.25">
      <c r="A558" t="s">
        <v>704</v>
      </c>
      <c r="B558" t="s">
        <v>856</v>
      </c>
      <c r="C558" t="s">
        <v>705</v>
      </c>
      <c r="D558" s="1">
        <f>SUM(3.34407981767, 0.323913337505, 0.215994842783, 0.638926743569, 32.7466534411, 1.11497882134, 0.00707179903201, 0.00143450747677, 6.20644529861, 6.13512922708, 7.8946889162, 34.5276813494, 0.0519118699724, 0.053514824659, 1.00939838623, 0.0135153324851, 0.521270802892, 4.22723702619, 27.977011392, 0.792385070184, 0.0233618348042) / 21</f>
        <v>6.086981173389642</v>
      </c>
      <c r="E558" t="s">
        <v>8</v>
      </c>
      <c r="F558">
        <v>1.1125799999999999</v>
      </c>
      <c r="G558">
        <v>0.77701799999999999</v>
      </c>
      <c r="H558" s="1">
        <f t="shared" si="8"/>
        <v>0.94479899999999994</v>
      </c>
    </row>
    <row r="559" spans="1:8" x14ac:dyDescent="0.25">
      <c r="A559" t="s">
        <v>704</v>
      </c>
      <c r="B559" t="s">
        <v>857</v>
      </c>
      <c r="C559" t="s">
        <v>706</v>
      </c>
      <c r="D559" s="1">
        <f>SUM(0.116642411397, 0.00654553891901, 0.239763081006, 5.4870958852, 49.2783247313, 2.50885956544, 0.125178125348, 3.3939756644, 31.3831525794, 0.0670604336247, 6.03560522407, 79.8506892115, 0.139436509456, 1.44752763232, 3.47200207812, 17.5841252907, 0.0126423587921, 5.27263025317, 40.1124227265, 0.242202770185, 0.035191308374) / 21</f>
        <v>11.752908256153422</v>
      </c>
      <c r="E559" t="s">
        <v>8</v>
      </c>
      <c r="F559">
        <v>1.1125799999999999</v>
      </c>
      <c r="G559">
        <v>0.77701799999999999</v>
      </c>
      <c r="H559" s="1">
        <f t="shared" si="8"/>
        <v>0.94479899999999994</v>
      </c>
    </row>
    <row r="560" spans="1:8" x14ac:dyDescent="0.25">
      <c r="A560" t="s">
        <v>704</v>
      </c>
      <c r="B560" t="s">
        <v>858</v>
      </c>
      <c r="C560" t="s">
        <v>707</v>
      </c>
      <c r="D560" s="1">
        <f>SUM(3.00520973758, 1.01025652713, 0.146563447616, 2.67346296106, 3.96935261316, 0.183456461061, 0.000453590157871, 2.03852657012, 0.38969940188, 0.821296169299, 1.62360299643, 9.64893668956, 2.97985281814, 8.99507724249, 0.0377324446206, 0.122764129692, 0.266371750564, 4.08885955272, 8.45981967639, 0.000160623472819, 0.0886755431235) / 21</f>
        <v>2.4071490926793708</v>
      </c>
      <c r="E560" t="s">
        <v>8</v>
      </c>
      <c r="F560">
        <v>1.1125799999999999</v>
      </c>
      <c r="G560">
        <v>0.77701799999999999</v>
      </c>
      <c r="H560" s="1">
        <f t="shared" si="8"/>
        <v>0.94479899999999994</v>
      </c>
    </row>
    <row r="561" spans="1:8" x14ac:dyDescent="0.25">
      <c r="A561" t="s">
        <v>704</v>
      </c>
      <c r="B561" t="s">
        <v>859</v>
      </c>
      <c r="C561" t="s">
        <v>708</v>
      </c>
      <c r="D561" s="1">
        <f>SUM(1.01109355559, 1.39725109649, 1.97149748698, 6.19839062564, 18.9336130979, 0.651549078389, 0.425589856545, 2.47064190649, 7.7197240551, 0.161572554782, 9.6244451099, 9.07618313907, 1.73169593792, 3.42236011839, 0.156685914718, 0.331548732507, 0.102956797422, 0.0846882788625, 16.462430689, 9.94661644276, 2.86564914921) / 21</f>
        <v>4.5117230296983575</v>
      </c>
      <c r="E561" t="s">
        <v>8</v>
      </c>
      <c r="F561">
        <v>1.1125799999999999</v>
      </c>
      <c r="G561">
        <v>0.77701799999999999</v>
      </c>
      <c r="H561" s="1">
        <f t="shared" si="8"/>
        <v>0.94479899999999994</v>
      </c>
    </row>
    <row r="562" spans="1:8" x14ac:dyDescent="0.25">
      <c r="A562" t="s">
        <v>709</v>
      </c>
      <c r="B562" t="s">
        <v>856</v>
      </c>
      <c r="C562" t="s">
        <v>710</v>
      </c>
      <c r="D562" s="1">
        <f>SUM(1.66286093152, 0.688286912776, 2.11538973507, 3.23100411315, 0.7012192424, 2.80082937752, 0.477257253484, 2.01732280485, 0.0634056208006, 0.22324133112, 0.351330179838, 0.0425621438414, 1.22649398055, 0.0266240289531, 0.408651773685, 0.341685913878, 0.378091471686, 8.50229486574, 0.266078106761, 1.35454221391, 8.59439666104) / 21</f>
        <v>1.6892175553606239</v>
      </c>
      <c r="E562" t="s">
        <v>8</v>
      </c>
      <c r="F562">
        <v>16.541899999999998</v>
      </c>
      <c r="G562">
        <v>20.56</v>
      </c>
      <c r="H562" s="1">
        <f t="shared" si="8"/>
        <v>18.55095</v>
      </c>
    </row>
    <row r="563" spans="1:8" x14ac:dyDescent="0.25">
      <c r="A563" t="s">
        <v>709</v>
      </c>
      <c r="B563" t="s">
        <v>857</v>
      </c>
      <c r="C563" t="s">
        <v>711</v>
      </c>
      <c r="D563" s="1">
        <f>SUM(0.869772757806, 16.5829320599, 3.34041068231, 4.17379133521, 19.3931374462, 0.125470323762, 1.25057987022, 0.0262385410989, 18.796191584, 2.82412877161, 1.0766702482, 15.0983350727, 0.92330728248, 1.42662746352, 0.0171138465783, 12.5118930614, 0.478514286914, 2.41741396784, 2.59420141519, 0.167214289612, 0.192971501036) / 21</f>
        <v>4.966043609885106</v>
      </c>
      <c r="E563" t="s">
        <v>8</v>
      </c>
      <c r="F563">
        <v>16.541899999999998</v>
      </c>
      <c r="G563">
        <v>20.56</v>
      </c>
      <c r="H563" s="1">
        <f t="shared" si="8"/>
        <v>18.55095</v>
      </c>
    </row>
    <row r="564" spans="1:8" x14ac:dyDescent="0.25">
      <c r="A564" t="s">
        <v>709</v>
      </c>
      <c r="B564" t="s">
        <v>858</v>
      </c>
      <c r="C564" t="s">
        <v>712</v>
      </c>
      <c r="D564" s="1">
        <f>SUM(3.73305784183, 0.20251983996, 1.0393748651, 4.16867052581, 0.0182897091134, 0.200728943723, 3.57424221719, 0.0457044481546, 5.46479471213, 0.379404028576, 10.9542688648, 11.5759457373, 2.57757152028, 0.0159560602824, 1.17173091902, 1.80629004929, 0.346060582175, 1.21257953755, 3.23004989986, 1.84583602074, 0.0771218236084) / 21</f>
        <v>2.5542951498329907</v>
      </c>
      <c r="E564" t="s">
        <v>8</v>
      </c>
      <c r="F564">
        <v>16.541899999999998</v>
      </c>
      <c r="G564">
        <v>20.56</v>
      </c>
      <c r="H564" s="1">
        <f t="shared" si="8"/>
        <v>18.55095</v>
      </c>
    </row>
    <row r="565" spans="1:8" x14ac:dyDescent="0.25">
      <c r="A565" t="s">
        <v>709</v>
      </c>
      <c r="B565" t="s">
        <v>859</v>
      </c>
      <c r="C565" t="s">
        <v>713</v>
      </c>
      <c r="D565" s="1">
        <f>SUM(1.45869279579, 2.00380013816, 0.97518095512, 4.14843367366, 9.26224729273, 1.34985698707, 0.769957258749, 1.13270684524, 0.507039727974, 1.54260327393, 1.67639632438, 4.41346161356, 0.800883407882, 0.106132623706, 0.967295481479, 3.9929249069, 0.138430622351, 10.943018232, 3.09025467135, 0.405579170121, 0.432932135978) / 21</f>
        <v>2.3865632446728573</v>
      </c>
      <c r="E565" t="s">
        <v>8</v>
      </c>
      <c r="F565">
        <v>16.541899999999998</v>
      </c>
      <c r="G565">
        <v>20.56</v>
      </c>
      <c r="H565" s="1">
        <f t="shared" si="8"/>
        <v>18.55095</v>
      </c>
    </row>
    <row r="566" spans="1:8" x14ac:dyDescent="0.25">
      <c r="A566" t="s">
        <v>714</v>
      </c>
      <c r="B566" t="s">
        <v>856</v>
      </c>
      <c r="C566" t="s">
        <v>715</v>
      </c>
      <c r="D566" s="1">
        <f>SUM(3.39988859748, 3.40904455724, 2.1728666627, 0.0282530175769, 10.1091523783, 0.792385070184, 2.23731693161, 1.9508638501, 2.24279913907, 0.00556424367933, 2.99643544111, 4.69345331411, 2.35799445948, 4.13486515752, 4.21708949544, 7.01842282057, 0.0335502023957, 2.76420515816, 12.1783081186, 0.492198444679, 5.47757039032) / 21</f>
        <v>3.4624870214440451</v>
      </c>
      <c r="E566" t="s">
        <v>29</v>
      </c>
      <c r="F566">
        <v>38.429099999999998</v>
      </c>
      <c r="G566">
        <v>42.925600000000003</v>
      </c>
      <c r="H566" s="1">
        <f t="shared" si="8"/>
        <v>40.677350000000004</v>
      </c>
    </row>
    <row r="567" spans="1:8" x14ac:dyDescent="0.25">
      <c r="A567" t="s">
        <v>714</v>
      </c>
      <c r="B567" t="s">
        <v>857</v>
      </c>
      <c r="C567" t="s">
        <v>716</v>
      </c>
      <c r="D567" s="1">
        <f>SUM(0.787481200155, 4.12831118055, 0.686327300299, 15.492286182, 2.85273382404, 0.672034500735, 13.8605323161, 1.3255789619, 0.00930753068364, 0.0113125562599, 16.4305343542, 0.0113749723193, 0.0108404061453, 14.7927788836, 0.930370661894, 2.84110981203, 3.57825450336, 3.89104232266, 0.0197951955511, 5.26678815458, 0.783416380314) / 21</f>
        <v>4.2086767237798206</v>
      </c>
      <c r="E567" t="s">
        <v>29</v>
      </c>
      <c r="F567">
        <v>38.429099999999998</v>
      </c>
      <c r="G567">
        <v>42.925600000000003</v>
      </c>
      <c r="H567" s="1">
        <f t="shared" si="8"/>
        <v>40.677350000000004</v>
      </c>
    </row>
    <row r="568" spans="1:8" x14ac:dyDescent="0.25">
      <c r="A568" t="s">
        <v>714</v>
      </c>
      <c r="B568" t="s">
        <v>858</v>
      </c>
      <c r="C568" t="s">
        <v>717</v>
      </c>
      <c r="D568" s="1">
        <f>SUM(0.00460812629975, 0.0201541807738, 0.240553588298, 3.53088918222, 0.00559982106333, 2.7055669801, 3.1640900797, 1.13312040489, 0.0254056239868, 1.57479595484, 0.00853959277152, 2.13142553157, 0.172670669032, 0.0753494138077, 1.5529028735, 0.804025226071, 0.00102140156145, 4.70412229283, 0.897026148687, 7.89987271462, 3.83837604997) / 21</f>
        <v>1.6423864693615404</v>
      </c>
      <c r="E568" t="s">
        <v>29</v>
      </c>
      <c r="F568">
        <v>38.429099999999998</v>
      </c>
      <c r="G568">
        <v>42.925600000000003</v>
      </c>
      <c r="H568" s="1">
        <f t="shared" si="8"/>
        <v>40.677350000000004</v>
      </c>
    </row>
    <row r="569" spans="1:8" x14ac:dyDescent="0.25">
      <c r="A569" t="s">
        <v>714</v>
      </c>
      <c r="B569" t="s">
        <v>859</v>
      </c>
      <c r="C569" t="s">
        <v>718</v>
      </c>
      <c r="D569" s="1">
        <f>SUM(0.782233086349, 0.0646769995732, 0.108195078239, 19.5563329487, 0.0131555371768, 0.186767531767, 8.86120349596, 1.20783077769, 0.618846546931, 0.24108529998, 2.00132362792, 0.711224304035, 2.74889575417, 4.07500943426, 4.65312895241, 0.518397966546, 0.0379739702398, 5.58405316976, 3.06821320738, 1.82996498424, 7.9272641053) / 21</f>
        <v>3.0855131799346092</v>
      </c>
      <c r="E569" t="s">
        <v>29</v>
      </c>
      <c r="F569">
        <v>38.429099999999998</v>
      </c>
      <c r="G569">
        <v>42.925600000000003</v>
      </c>
      <c r="H569" s="1">
        <f t="shared" si="8"/>
        <v>40.677350000000004</v>
      </c>
    </row>
    <row r="570" spans="1:8" x14ac:dyDescent="0.25">
      <c r="A570" t="s">
        <v>719</v>
      </c>
      <c r="B570" t="s">
        <v>856</v>
      </c>
      <c r="C570" t="s">
        <v>720</v>
      </c>
      <c r="D570" s="1">
        <f>SUM(0.0051242644952, 0.054272803683, 2.28439501392, 2.44462128962, 0.105547984958, 0.124883637643, 1.99043105187, 0.167057423909, 0.534548806663, 0.973290871672, 0.0544933027376, 0.388240486534, 0.0201709565318, 0.125540622169, 1.60045794843, 0.202181014127, 0.287533494664, 0.172091129278, 1.85762047003, 1.4647918299, 0.27100825737) / 21</f>
        <v>0.72039536477164756</v>
      </c>
      <c r="E570" t="s">
        <v>8</v>
      </c>
      <c r="F570">
        <v>11.228199999999999</v>
      </c>
      <c r="G570">
        <v>12.1495</v>
      </c>
      <c r="H570" s="1">
        <f t="shared" si="8"/>
        <v>11.688849999999999</v>
      </c>
    </row>
    <row r="571" spans="1:8" x14ac:dyDescent="0.25">
      <c r="A571" t="s">
        <v>719</v>
      </c>
      <c r="B571" t="s">
        <v>857</v>
      </c>
      <c r="C571" t="s">
        <v>721</v>
      </c>
      <c r="D571" s="1">
        <f>SUM(1.4829080347, 0.333266428208, 0.10533950462, 0.00317061173203, 0.234503913258, 0.939026875299, 0.0708321424929, 12.3833701752, 0.219136927238, 6.94145129892, 0.491482757807, 1.51675251062, 0.477195648794, 0.000376071021006, 1.14023409469, 1.33566847102, 0.377249353109, 2.23127707061, 0.0704369373785, 0.148631686784, 1.71031171501) / 21</f>
        <v>1.5339343918338779</v>
      </c>
      <c r="E571" t="s">
        <v>8</v>
      </c>
      <c r="F571">
        <v>11.228199999999999</v>
      </c>
      <c r="G571">
        <v>12.1495</v>
      </c>
      <c r="H571" s="1">
        <f t="shared" si="8"/>
        <v>11.688849999999999</v>
      </c>
    </row>
    <row r="572" spans="1:8" x14ac:dyDescent="0.25">
      <c r="A572" t="s">
        <v>719</v>
      </c>
      <c r="B572" t="s">
        <v>858</v>
      </c>
      <c r="C572" t="s">
        <v>722</v>
      </c>
      <c r="D572" s="1">
        <f>SUM(8.70398355038, 1.85874728986, 1.14720897025, 3.4758616258, 0.0307221832187, 0.0020974935533, 1.65011212859, 0.530146639166, 0.589684968986, 0.0165980447627, 1.44789954101, 0.0000269326194608, 9.10982662506, 1.93158425245, 11.6286336403, 0.0122122108986, 8.51852663302, 0.459217785745, 0.0608876989198, 3.17045113213, 0.0631852906361) / 21</f>
        <v>2.5908387922550311</v>
      </c>
      <c r="E572" t="s">
        <v>8</v>
      </c>
      <c r="F572">
        <v>11.228199999999999</v>
      </c>
      <c r="G572">
        <v>12.1495</v>
      </c>
      <c r="H572" s="1">
        <f t="shared" si="8"/>
        <v>11.688849999999999</v>
      </c>
    </row>
    <row r="573" spans="1:8" x14ac:dyDescent="0.25">
      <c r="A573" t="s">
        <v>719</v>
      </c>
      <c r="B573" t="s">
        <v>859</v>
      </c>
      <c r="C573" t="s">
        <v>723</v>
      </c>
      <c r="D573" s="1">
        <f>SUM(8.8835732027, 2.16063846492, 0.17616542336, 4.35786797417, 1.50153724286, 0.195340214676, 0.259277555054, 0.668065388674, 0.159345796394, 0.0540182187421, 1.19730918909, 0.0733569163941, 0.732771970853, 0.892172785696, 0.758833434769, 0.0254113552021, 0.941511399114, 0.0784382219606, 0.339832410351, 2.10477386533, 0.0430621342826) / 21</f>
        <v>1.2192049125996427</v>
      </c>
      <c r="E573" t="s">
        <v>8</v>
      </c>
      <c r="F573">
        <v>11.228199999999999</v>
      </c>
      <c r="G573">
        <v>12.1495</v>
      </c>
      <c r="H573" s="1">
        <f t="shared" si="8"/>
        <v>11.688849999999999</v>
      </c>
    </row>
    <row r="574" spans="1:8" x14ac:dyDescent="0.25">
      <c r="A574" t="s">
        <v>724</v>
      </c>
      <c r="B574" t="s">
        <v>856</v>
      </c>
      <c r="C574" t="s">
        <v>725</v>
      </c>
      <c r="D574" s="1">
        <f>SUM(5.17191851514, 8.00620381067, 3.30513215744, 2.12557729886, 4.7081877786, 0.472751502028, 0.348489241664, 0.104094619026, 0.0260173968954, 0.293214826627, 0.670751036301, 0.0629990752055, 0.474161543144, 0.302807052005, 5.95469908751, 4.24519772001, 4.68650939731, 0.0553973022886, 14.4702729821, 0.267296983341, 1.97861596124) / 21</f>
        <v>2.7490616803526429</v>
      </c>
      <c r="E574" t="s">
        <v>8</v>
      </c>
      <c r="F574">
        <v>19.043399999999998</v>
      </c>
      <c r="G574">
        <v>21.845700000000001</v>
      </c>
      <c r="H574" s="1">
        <f t="shared" si="8"/>
        <v>20.44455</v>
      </c>
    </row>
    <row r="575" spans="1:8" x14ac:dyDescent="0.25">
      <c r="A575" t="s">
        <v>724</v>
      </c>
      <c r="B575" t="s">
        <v>857</v>
      </c>
      <c r="C575" t="s">
        <v>726</v>
      </c>
      <c r="D575" s="1">
        <f>SUM(2.7272151933, 19.9413685228, 0.548298310736, 0.239386145347, 1.20038860786, 0.34238345583, 0.197101112324, 2.00852900496, 3.5699338899, 1.35049053818, 0.755831309499, 11.8790414845, 0.958489770249, 0.180404757157, 1.3872685341, 1.97920563316, 1.02021564584, 0.0220370777606, 0.359360966967, 2.7937030872, 0.0450749124033) / 21</f>
        <v>2.5478918076225194</v>
      </c>
      <c r="E575" t="s">
        <v>8</v>
      </c>
      <c r="F575">
        <v>19.043399999999998</v>
      </c>
      <c r="G575">
        <v>21.845700000000001</v>
      </c>
      <c r="H575" s="1">
        <f t="shared" si="8"/>
        <v>20.44455</v>
      </c>
    </row>
    <row r="576" spans="1:8" x14ac:dyDescent="0.25">
      <c r="A576" t="s">
        <v>724</v>
      </c>
      <c r="B576" t="s">
        <v>858</v>
      </c>
      <c r="C576" t="s">
        <v>727</v>
      </c>
      <c r="D576" s="1">
        <f>SUM(0.173319374482, 1.43357938889, 0.00475846366133, 0.0178154260855, 2.26876502489, 6.17690179713, 3.589942866, 0.0307232372528, 0.0319967773963, 0.336860859384, 1.04399280328, 0.20465957609, 0.00769931449217, 0.91831180124, 3.11090422205, 0.669543878095, 0.291394186659, 0.159383834734, 0.826255278442, 1.9684344002, 0.223785423042) / 21</f>
        <v>1.1185251396902904</v>
      </c>
      <c r="E576" t="s">
        <v>8</v>
      </c>
      <c r="F576">
        <v>19.043399999999998</v>
      </c>
      <c r="G576">
        <v>21.845700000000001</v>
      </c>
      <c r="H576" s="1">
        <f t="shared" si="8"/>
        <v>20.44455</v>
      </c>
    </row>
    <row r="577" spans="1:8" x14ac:dyDescent="0.25">
      <c r="A577" t="s">
        <v>724</v>
      </c>
      <c r="B577" t="s">
        <v>859</v>
      </c>
      <c r="C577" t="s">
        <v>728</v>
      </c>
      <c r="D577" s="1">
        <f>SUM(3.93426325694, 0.326721449496, 0.0574441037271, 0.516718993516, 1.07219855191, 0.0282915126991, 1.81260387438, 3.55829424852, 0.671521792807, 0.886377179303, 3.80175085894, 3.3194859565, 2.13425509342, 4.55487873639, 0.0781414082337, 0.121239490833, 2.99070886285, 0.0211267234458, 0.0644474188689, 0.251525158648, 0.366325308857) / 21</f>
        <v>1.4556342847754575</v>
      </c>
      <c r="E577" t="s">
        <v>8</v>
      </c>
      <c r="F577">
        <v>19.043399999999998</v>
      </c>
      <c r="G577">
        <v>21.845700000000001</v>
      </c>
      <c r="H577" s="1">
        <f t="shared" si="8"/>
        <v>20.44455</v>
      </c>
    </row>
    <row r="578" spans="1:8" x14ac:dyDescent="0.25">
      <c r="A578" t="s">
        <v>729</v>
      </c>
      <c r="B578" t="s">
        <v>856</v>
      </c>
      <c r="C578" t="s">
        <v>730</v>
      </c>
      <c r="D578" s="1">
        <f>SUM(9.07496478596, 0.91485165132, 0.0618364350073, 0.571148939949, 0.238817681784, 5.99340978919, 0.855953656362, 5.1922491467, 0.230978202136, 0.0327164084671, 0.682256527377, 5.89279523146, 2.01256540054, 0.301291933901, 9.74983467506, 0.00716666922918, 0.172362853319, 1.05289010578, 0.300046833958, 18.1627214672, 3.16186317141) / 21</f>
        <v>3.0791772174337897</v>
      </c>
      <c r="E578" t="s">
        <v>8</v>
      </c>
      <c r="F578">
        <v>24.840900000000001</v>
      </c>
      <c r="G578">
        <v>17.5611</v>
      </c>
      <c r="H578" s="1">
        <f t="shared" si="8"/>
        <v>21.201000000000001</v>
      </c>
    </row>
    <row r="579" spans="1:8" x14ac:dyDescent="0.25">
      <c r="A579" t="s">
        <v>729</v>
      </c>
      <c r="B579" t="s">
        <v>857</v>
      </c>
      <c r="C579" t="s">
        <v>731</v>
      </c>
      <c r="D579" s="1">
        <f>SUM(0.133435712802, 0.737099338061, 2.07929822383, 0.00186191040939, 14.1180492976, 0.0658749953557, 0.963588147584, 4.8046220324, 5.2698612489, 0.180271939275, 0.000891228023214, 17.6192788558, 1.25114534323, 2.55180727063, 0.0171138465783, 3.47039449305, 1.74841902814, 0.0000332838441628, 1.64368431607, 1.61021379706, 0.0455532408116) / 21</f>
        <v>2.7767855975930651</v>
      </c>
      <c r="E579" t="s">
        <v>8</v>
      </c>
      <c r="F579">
        <v>24.840900000000001</v>
      </c>
      <c r="G579">
        <v>17.5611</v>
      </c>
      <c r="H579" s="1">
        <f t="shared" ref="H579:H642" si="9">IF(AND(F579="-",G579="-"),"-",AVERAGE(F579:G579))</f>
        <v>21.201000000000001</v>
      </c>
    </row>
    <row r="580" spans="1:8" x14ac:dyDescent="0.25">
      <c r="A580" t="s">
        <v>729</v>
      </c>
      <c r="B580" t="s">
        <v>858</v>
      </c>
      <c r="C580" t="s">
        <v>732</v>
      </c>
      <c r="D580" s="1">
        <f>SUM(3.48415250541, 2.35848218794, 0.183440124823, 1.20105165046, 6.14884520367, 1.08178373287, 0.0135801957517, 0.187941669722, 2.92285956984, 0.389766550757, 3.8545745013, 0.160829613904, 0.447104713926, 3.84419308352, 0.0194395100939, 1.7030403273, 2.30525806006, 0.0393701765195, 5.21889631825, 1.25950897928, 0.0306805171171) / 21</f>
        <v>1.7549904377387711</v>
      </c>
      <c r="E580" t="s">
        <v>8</v>
      </c>
      <c r="F580">
        <v>24.840900000000001</v>
      </c>
      <c r="G580">
        <v>17.5611</v>
      </c>
      <c r="H580" s="1">
        <f t="shared" si="9"/>
        <v>21.201000000000001</v>
      </c>
    </row>
    <row r="581" spans="1:8" x14ac:dyDescent="0.25">
      <c r="A581" t="s">
        <v>729</v>
      </c>
      <c r="B581" t="s">
        <v>859</v>
      </c>
      <c r="C581" t="s">
        <v>733</v>
      </c>
      <c r="D581" s="1">
        <f>SUM(0.22820277073, 0.867794774334, 1.77990018447, 0.0247688603791, 3.52910626811, 0.00474734303773, 5.884026851, 1.18050637775, 3.27813401023, 1.76491656569, 7.02811823516, 3.21436980368, 0.127469989031, 0.0747136420175, 0.0329145623382, 0.702432225136, 0.0000446211205346, 0.663008619089, 7.99931736205, 0.473815281643, 1.31518243611) / 21</f>
        <v>1.9130233706240982</v>
      </c>
      <c r="E581" t="s">
        <v>8</v>
      </c>
      <c r="F581">
        <v>24.840900000000001</v>
      </c>
      <c r="G581">
        <v>17.5611</v>
      </c>
      <c r="H581" s="1">
        <f t="shared" si="9"/>
        <v>21.201000000000001</v>
      </c>
    </row>
    <row r="582" spans="1:8" x14ac:dyDescent="0.25">
      <c r="A582" t="s">
        <v>734</v>
      </c>
      <c r="B582" t="s">
        <v>856</v>
      </c>
      <c r="C582" t="s">
        <v>735</v>
      </c>
      <c r="D582" s="1">
        <f>SUM(0.0771750021516, 1.02663532145, 1.59577577636, 5.162768096, 3.59994493452, 0.0259471561398, 1.57303160287, 0.81425589509, 11.4565126762, 0.593878350101, 3.18908470812, 3.60111540337, 8.79381119489, 0.203950773999, 1.05667579438, 0.0483339402187, 7.66329920904, 0.75607881853, 0.216175581583, 1.33574478702, 1.01380967657) / 21</f>
        <v>2.5620954618382421</v>
      </c>
      <c r="E582" t="s">
        <v>8</v>
      </c>
      <c r="F582">
        <v>30.358699999999999</v>
      </c>
      <c r="G582">
        <v>26.2575</v>
      </c>
      <c r="H582" s="1">
        <f t="shared" si="9"/>
        <v>28.3081</v>
      </c>
    </row>
    <row r="583" spans="1:8" x14ac:dyDescent="0.25">
      <c r="A583" t="s">
        <v>734</v>
      </c>
      <c r="B583" t="s">
        <v>857</v>
      </c>
      <c r="C583" t="s">
        <v>736</v>
      </c>
      <c r="D583" s="1">
        <f>SUM(0.252025457253, 2.21497988109, 1.59542653378, 0.143888141252, 7.69929103915, 0.0136780462291, 1.90182906799, 1.00993794841, 3.2003740689, 0.00332687715983, 2.12564042351, 35.034321874, 4.1035204319, 0.00235410357968, 0.114645287442, 9.22265752561, 0.481100896317, 4.6720005002, 36.1846001822, 0.469746026023, 0.597443035809) / 21</f>
        <v>5.2877517784668857</v>
      </c>
      <c r="E583" t="s">
        <v>8</v>
      </c>
      <c r="F583">
        <v>30.358699999999999</v>
      </c>
      <c r="G583">
        <v>26.2575</v>
      </c>
      <c r="H583" s="1">
        <f t="shared" si="9"/>
        <v>28.3081</v>
      </c>
    </row>
    <row r="584" spans="1:8" x14ac:dyDescent="0.25">
      <c r="A584" t="s">
        <v>734</v>
      </c>
      <c r="B584" t="s">
        <v>858</v>
      </c>
      <c r="C584" t="s">
        <v>737</v>
      </c>
      <c r="D584" s="1">
        <f>SUM(3.89174404946, 16.3025098958, 1.05569165748, 0.270874354993, 0.969479780343, 1.95966335365, 0.200383169334, 6.98487036678, 9.32324717802, 2.09010801924, 3.60406819384, 19.5688576758, 2.88180467093, 0.782802697571, 6.41055370784, 2.14240959176, 0.842095909605, 0.00390862161561, 0.0074484017074, 1.48669118439, 0.0308108456748) / 21</f>
        <v>3.848096348849229</v>
      </c>
      <c r="E584" t="s">
        <v>8</v>
      </c>
      <c r="F584">
        <v>30.358699999999999</v>
      </c>
      <c r="G584">
        <v>26.2575</v>
      </c>
      <c r="H584" s="1">
        <f t="shared" si="9"/>
        <v>28.3081</v>
      </c>
    </row>
    <row r="585" spans="1:8" x14ac:dyDescent="0.25">
      <c r="A585" t="s">
        <v>734</v>
      </c>
      <c r="B585" t="s">
        <v>859</v>
      </c>
      <c r="C585" t="s">
        <v>738</v>
      </c>
      <c r="D585" s="1">
        <f>SUM(0.0702889192962, 1.0423489515, 0.0157422285413, 0.0000495533959867, 5.77569642335, 0.00328445315708, 6.06364475916, 0.180393082015, 0.662423387263, 0.410612199067, 12.8197199108, 9.47649863138, 0.185207932592, 0.0448510611388, 1.87550239278, 1.57020258012, 2.22228177935, 1.76591604087, 8.08745492535, 0.491870148668, 1.9742973453) / 21</f>
        <v>2.6065850811949702</v>
      </c>
      <c r="E585" t="s">
        <v>8</v>
      </c>
      <c r="F585">
        <v>30.358699999999999</v>
      </c>
      <c r="G585">
        <v>26.2575</v>
      </c>
      <c r="H585" s="1">
        <f t="shared" si="9"/>
        <v>28.3081</v>
      </c>
    </row>
    <row r="586" spans="1:8" x14ac:dyDescent="0.25">
      <c r="A586" t="s">
        <v>739</v>
      </c>
      <c r="B586" t="s">
        <v>856</v>
      </c>
      <c r="C586" t="s">
        <v>740</v>
      </c>
      <c r="D586" s="1">
        <f>SUM(12.691824916, 14.3514353986, 4.14779631375, 1.94613694396, 4.46239932903, 3.19576281386, 0.0591954482981, 13.4695879198, 15.0674490356, 4.39679550395, 7.00623223813, 30.596945166, 0.245103255949, 0.558231898661, 2.70035397813, 5.70950611806, 0.0480380299828, 0.147362036439, 0.443350328531, 0.159891103401, 0.128334223527) / 21</f>
        <v>5.7872253333170907</v>
      </c>
      <c r="E586" t="s">
        <v>8</v>
      </c>
      <c r="F586">
        <v>24.976700000000001</v>
      </c>
      <c r="G586">
        <v>21.315000000000001</v>
      </c>
      <c r="H586" s="1">
        <f t="shared" si="9"/>
        <v>23.145850000000003</v>
      </c>
    </row>
    <row r="587" spans="1:8" x14ac:dyDescent="0.25">
      <c r="A587" t="s">
        <v>739</v>
      </c>
      <c r="B587" t="s">
        <v>857</v>
      </c>
      <c r="C587" t="s">
        <v>741</v>
      </c>
      <c r="D587" s="1">
        <f>SUM(0.741319881587, 0.770903974593, 3.00762042115, 24.6495349745, 1.18406664008, 0.00532216022219, 14.6467753697, 11.4820979741, 1.31421128936, 2.19692336605, 1.7318311201, 0.192252904356, 5.97023029905, 1.05762210649, 6.96376535598, 11.5181344587, 0.120717544804, 6.19541990118, 0.883536068585, 0.00743867557966, 6.28355465421) / 21</f>
        <v>4.8058704352560415</v>
      </c>
      <c r="E587" t="s">
        <v>8</v>
      </c>
      <c r="F587">
        <v>24.976700000000001</v>
      </c>
      <c r="G587">
        <v>21.315000000000001</v>
      </c>
      <c r="H587" s="1">
        <f t="shared" si="9"/>
        <v>23.145850000000003</v>
      </c>
    </row>
    <row r="588" spans="1:8" x14ac:dyDescent="0.25">
      <c r="A588" t="s">
        <v>739</v>
      </c>
      <c r="B588" t="s">
        <v>858</v>
      </c>
      <c r="C588" t="s">
        <v>742</v>
      </c>
      <c r="D588" s="1">
        <f>SUM(5.32534593186, 0.00519313078182, 3.83984960579, 8.31383120807, 0.0000197600620095, 0.113069689945, 10.1493929933, 3.04751128992, 0.106152573989, 5.53449006251, 0.968395483888, 0.0653964896882, 2.82426161195, 2.35708004166, 3.05930828319, 0.262322990059, 0.000640816585946, 6.55527250761, 1.67629020936, 1.9130025457, 0.942347219998) / 21</f>
        <v>2.7171035450436651</v>
      </c>
      <c r="E588" t="s">
        <v>8</v>
      </c>
      <c r="F588">
        <v>24.976700000000001</v>
      </c>
      <c r="G588">
        <v>21.315000000000001</v>
      </c>
      <c r="H588" s="1">
        <f t="shared" si="9"/>
        <v>23.145850000000003</v>
      </c>
    </row>
    <row r="589" spans="1:8" x14ac:dyDescent="0.25">
      <c r="A589" t="s">
        <v>739</v>
      </c>
      <c r="B589" t="s">
        <v>859</v>
      </c>
      <c r="C589" t="s">
        <v>743</v>
      </c>
      <c r="D589" s="1">
        <f>SUM(0.970730071049, 0.534947520805, 0.538480516874, 4.00796722647, 1.75652143144, 2.25267232159, 4.53317353402, 6.04581136272, 1.72774946121, 0.121830781174, 3.22036282372, 1.24447348165, 6.44255881529, 4.67533159938, 0.536228436519, 0.41133660559, 1.3056184203, 0.292421263623, 0.483910667477, 14.5559155659, 0.18203793633) / 21</f>
        <v>2.6590514211014762</v>
      </c>
      <c r="E589" t="s">
        <v>8</v>
      </c>
      <c r="F589">
        <v>24.976700000000001</v>
      </c>
      <c r="G589">
        <v>21.315000000000001</v>
      </c>
      <c r="H589" s="1">
        <f t="shared" si="9"/>
        <v>23.145850000000003</v>
      </c>
    </row>
    <row r="590" spans="1:8" x14ac:dyDescent="0.25">
      <c r="A590" t="s">
        <v>744</v>
      </c>
      <c r="B590" t="s">
        <v>856</v>
      </c>
      <c r="C590" t="s">
        <v>745</v>
      </c>
      <c r="D590" s="1">
        <f>SUM(0.382575460921, 1.264218654, 0.795208546161, 0.0271939919497, 0.675225309013, 1.88167073832, 1.58995696788, 0.340568564951, 0.0689516521812, 3.65428651181, 0.0708064751588, 0.140827822508, 0.121978631719, 0.095454150916, 0.0414767357133, 1.73505593338, 1.34362245173, 0.736611413802, 1.08357091974, 0.0520832656562, 0.840292392897) / 21</f>
        <v>0.80674459954319977</v>
      </c>
      <c r="E590" t="s">
        <v>8</v>
      </c>
      <c r="F590">
        <v>0</v>
      </c>
      <c r="G590">
        <v>0</v>
      </c>
      <c r="H590" s="1">
        <f t="shared" si="9"/>
        <v>0</v>
      </c>
    </row>
    <row r="591" spans="1:8" x14ac:dyDescent="0.25">
      <c r="A591" t="s">
        <v>744</v>
      </c>
      <c r="B591" t="s">
        <v>857</v>
      </c>
      <c r="C591" t="s">
        <v>746</v>
      </c>
      <c r="D591" s="1">
        <f>SUM(0.0829371302158, 3.22758230219, 1.23760902008, 4.12251178565, 85.0207100418, 0.0534521210901, 1.69064492849, 1.56908036055, 16.7609399358, 0.487773824354, 0.0668694187675, 21.1088295137, 0.583048565811, 4.1797745842, 1.6453643468, 8.10259734181, 0.432186848927, 0.0891622352669, 2.53761549093, 1.07532512557, 0.394499410373) / 21</f>
        <v>7.3556435396369189</v>
      </c>
      <c r="E591" t="s">
        <v>8</v>
      </c>
      <c r="F591">
        <v>0</v>
      </c>
      <c r="G591">
        <v>0</v>
      </c>
      <c r="H591" s="1">
        <f t="shared" si="9"/>
        <v>0</v>
      </c>
    </row>
    <row r="592" spans="1:8" x14ac:dyDescent="0.25">
      <c r="A592" t="s">
        <v>744</v>
      </c>
      <c r="B592" t="s">
        <v>858</v>
      </c>
      <c r="C592" t="s">
        <v>747</v>
      </c>
      <c r="D592" s="1">
        <f>SUM(0.00310527557475, 0.996037752593, 1.99213895617, 2.09711652973, 4.66259294369, 0.000019906300286, 3.78445289199, 1.6519246719, 0.426844774156, 1.54567373621, 3.35596975433, 0.640937977545, 0.240754558061, 2.33307603389, 8.94862656612, 0.539458655135, 2.90755861948, 6.46616745846, 0.516207808892, 0.000656236686739, 3.11734300004) / 21</f>
        <v>2.2012697193787512</v>
      </c>
      <c r="E592" t="s">
        <v>8</v>
      </c>
      <c r="F592">
        <v>0</v>
      </c>
      <c r="G592">
        <v>0</v>
      </c>
      <c r="H592" s="1">
        <f t="shared" si="9"/>
        <v>0</v>
      </c>
    </row>
    <row r="593" spans="1:8" x14ac:dyDescent="0.25">
      <c r="A593" t="s">
        <v>744</v>
      </c>
      <c r="B593" t="s">
        <v>859</v>
      </c>
      <c r="C593" t="s">
        <v>748</v>
      </c>
      <c r="D593" s="1">
        <f>SUM(0.697803232413, 0.594035074089, 0.00562401677053, 5.69958133874, 13.2047440758, 0.104362821215, 1.04308667698, 3.93728956821, 0.000202651766366, 4.22697081515, 5.59439128752, 18.7763835291, 0.812476878969, 9.60850026356, 10.54895747, 1.87947673169, 0.0141505880285, 9.15725747945, 45.4587132399, 2.70705656621, 5.47979034947) / 21</f>
        <v>6.6452787930967334</v>
      </c>
      <c r="E593" t="s">
        <v>8</v>
      </c>
      <c r="F593">
        <v>0</v>
      </c>
      <c r="G593">
        <v>0</v>
      </c>
      <c r="H593" s="1">
        <f t="shared" si="9"/>
        <v>0</v>
      </c>
    </row>
    <row r="594" spans="1:8" x14ac:dyDescent="0.25">
      <c r="A594" t="s">
        <v>749</v>
      </c>
      <c r="B594" t="s">
        <v>856</v>
      </c>
      <c r="C594" t="s">
        <v>750</v>
      </c>
      <c r="D594" s="1">
        <f>SUM(0.0771750021516, 1.24115854409, 0.64622324828, 0.0402507665396, 9.25468370815, 0.00354006731883, 1.40873610873, 0.0210534118504, 1.21397526623, 0.00298266318553, 0.335918515419, 0.325327943757, 1.54433885941, 1.75508703453, 0.227424433883, 0.0151865407075, 0.0544575019588, 0.845947257647, 0.354758505047, 0.832027339583, 1.45471911574) / 21</f>
        <v>1.0311891349622984</v>
      </c>
      <c r="E594" t="s">
        <v>8</v>
      </c>
      <c r="F594">
        <v>34.3889</v>
      </c>
      <c r="G594">
        <v>26.751899999999999</v>
      </c>
      <c r="H594" s="1">
        <f t="shared" si="9"/>
        <v>30.570399999999999</v>
      </c>
    </row>
    <row r="595" spans="1:8" x14ac:dyDescent="0.25">
      <c r="A595" t="s">
        <v>749</v>
      </c>
      <c r="B595" t="s">
        <v>857</v>
      </c>
      <c r="C595" t="s">
        <v>751</v>
      </c>
      <c r="D595" s="1">
        <f>SUM(0.274540270351, 6.26884190152, 0.0065839864268, 0.0773895010372, 58.6474584904, 1.04386188857, 10.2694619932, 0.197836066456, 1.44839836131, 0.0725509953384, 3.26252152831, 13.6703166475, 0.0165504359325, 0.0651068778716, 0.267082234727, 3.33696885417, 0.0910810714453, 1.79980409451, 5.63925610253, 2.08951782971, 3.06371432227) / 21</f>
        <v>5.314706831123134</v>
      </c>
      <c r="E595" t="s">
        <v>8</v>
      </c>
      <c r="F595">
        <v>34.3889</v>
      </c>
      <c r="G595">
        <v>26.751899999999999</v>
      </c>
      <c r="H595" s="1">
        <f t="shared" si="9"/>
        <v>30.570399999999999</v>
      </c>
    </row>
    <row r="596" spans="1:8" x14ac:dyDescent="0.25">
      <c r="A596" t="s">
        <v>749</v>
      </c>
      <c r="B596" t="s">
        <v>858</v>
      </c>
      <c r="C596" t="s">
        <v>752</v>
      </c>
      <c r="D596" s="1">
        <f>SUM(2.28468757012, 1.38246307797, 0.133142567786, 0.697499773513, 6.07222914519, 8.21067430984, 1.23787752842, 0.669463588113, 0.869403759153, 0.0997794525575, 0.0290208801363, 0.393457525636, 2.67692559905, 0.898656896875, 0.736579836666, 0.546090300922, 0.517689104987, 0.151741575626, 23.1040516017, 0.255910047284, 2.64536172089) / 21</f>
        <v>2.5529859934492758</v>
      </c>
      <c r="E596" t="s">
        <v>8</v>
      </c>
      <c r="F596">
        <v>34.3889</v>
      </c>
      <c r="G596">
        <v>26.751899999999999</v>
      </c>
      <c r="H596" s="1">
        <f t="shared" si="9"/>
        <v>30.570399999999999</v>
      </c>
    </row>
    <row r="597" spans="1:8" x14ac:dyDescent="0.25">
      <c r="A597" t="s">
        <v>749</v>
      </c>
      <c r="B597" t="s">
        <v>859</v>
      </c>
      <c r="C597" t="s">
        <v>753</v>
      </c>
      <c r="D597" s="1">
        <f>SUM(0.878128608413, 0.905850628519, 0.0736258907832, 0.36528032902, 16.7345095026, 0.0437975463635, 12.4125706785, 0.951386919416, 0.892507032676, 1.0321742898, 3.84160059825, 19.9714204884, 0.416573542899, 5.18754858074, 2.38287566915, 1.60259221671, 2.55235908168, 0.209447528477, 15.1499594931, 0.287087168624, 5.85484031831) / 21</f>
        <v>4.3688636244014605</v>
      </c>
      <c r="E597" t="s">
        <v>8</v>
      </c>
      <c r="F597">
        <v>34.3889</v>
      </c>
      <c r="G597">
        <v>26.751899999999999</v>
      </c>
      <c r="H597" s="1">
        <f t="shared" si="9"/>
        <v>30.570399999999999</v>
      </c>
    </row>
    <row r="598" spans="1:8" x14ac:dyDescent="0.25">
      <c r="A598" t="s">
        <v>754</v>
      </c>
      <c r="B598" t="s">
        <v>856</v>
      </c>
      <c r="C598" t="s">
        <v>755</v>
      </c>
      <c r="D598" s="1">
        <f>SUM(1.36407919413, 1.71994498822, 0.886413688539, 0.250445060442, 1.66060443057, 2.9595049591, 0.46423209777, 0.362993445577, 42.740725945, 11.547495358, 0.0318912036639, 33.9765248663, 0.271782579039, 4.43817030489, 0.646552529091, 0.317261668956, 0.684394174791, 1.1439013976, 2.04982618139, 0.472662219074, 0.757505769796) / 21</f>
        <v>5.1784243839018513</v>
      </c>
      <c r="E598" t="s">
        <v>8</v>
      </c>
      <c r="F598">
        <v>343.79300000000001</v>
      </c>
      <c r="G598">
        <v>253.54400000000001</v>
      </c>
      <c r="H598" s="1">
        <f t="shared" si="9"/>
        <v>298.66849999999999</v>
      </c>
    </row>
    <row r="599" spans="1:8" x14ac:dyDescent="0.25">
      <c r="A599" t="s">
        <v>754</v>
      </c>
      <c r="B599" t="s">
        <v>857</v>
      </c>
      <c r="C599" t="s">
        <v>756</v>
      </c>
      <c r="D599" s="1">
        <f>SUM(0.557397491476, 13.7597098421, 0.210227252052, 1.5761076757, 38.98420286, 3.36589035781, 0.359185143636, 0.680637823684, 26.7638779305, 0.0160325343828, 0.574328488734, 17.388641574, 0.06961621372, 2.17312117367, 0.123386626515, 11.4650919764, 2.3541098539, 0.362292256986, 72.2985899803, 1.44553573807, 5.99072474495) / 21</f>
        <v>9.5485098827897996</v>
      </c>
      <c r="E599" t="s">
        <v>8</v>
      </c>
      <c r="F599">
        <v>343.79300000000001</v>
      </c>
      <c r="G599">
        <v>253.54400000000001</v>
      </c>
      <c r="H599" s="1">
        <f t="shared" si="9"/>
        <v>298.66849999999999</v>
      </c>
    </row>
    <row r="600" spans="1:8" x14ac:dyDescent="0.25">
      <c r="A600" t="s">
        <v>754</v>
      </c>
      <c r="B600" t="s">
        <v>858</v>
      </c>
      <c r="C600" t="s">
        <v>757</v>
      </c>
      <c r="D600" s="1">
        <f>SUM(1.43662777156, 0.700378439915, 0.516232689827, 0.00254810487042, 11.1509148721, 0.366384299272, 1.69657276467, 6.14350607511, 0.0016091408904, 1.86331032678, 18.2910507103, 0.991733811946, 0.344611806467, 9.69630282089, 11.260575608, 0.00160240996909, 1.76540974356, 0.371501175955, 1.33716798118, 12.1042533534, 1.55940847201) / 21</f>
        <v>3.8857953513653292</v>
      </c>
      <c r="E600" t="s">
        <v>8</v>
      </c>
      <c r="F600">
        <v>343.79300000000001</v>
      </c>
      <c r="G600">
        <v>253.54400000000001</v>
      </c>
      <c r="H600" s="1">
        <f t="shared" si="9"/>
        <v>298.66849999999999</v>
      </c>
    </row>
    <row r="601" spans="1:8" x14ac:dyDescent="0.25">
      <c r="A601" t="s">
        <v>754</v>
      </c>
      <c r="B601" t="s">
        <v>859</v>
      </c>
      <c r="C601" t="s">
        <v>758</v>
      </c>
      <c r="D601" s="1">
        <f>SUM(2.35673731147, 3.92610041906, 0.0236103384467, 5.9921754701, 7.00964082614, 0.249946552764, 1.72124914006, 0.505099347407, 3.86351960753, 1.51114023585, 6.76554302023, 28.8975182469, 1.16150436705, 4.59792689267, 2.27186347147, 0.877194682112, 2.56890010264, 0.171775222539, 14.6209344453, 1.59425844023, 8.49133410167) / 21</f>
        <v>4.7227605829351758</v>
      </c>
      <c r="E601" t="s">
        <v>8</v>
      </c>
      <c r="F601">
        <v>343.79300000000001</v>
      </c>
      <c r="G601">
        <v>253.54400000000001</v>
      </c>
      <c r="H601" s="1">
        <f t="shared" si="9"/>
        <v>298.66849999999999</v>
      </c>
    </row>
    <row r="602" spans="1:8" x14ac:dyDescent="0.25">
      <c r="A602" t="s">
        <v>759</v>
      </c>
      <c r="B602" t="s">
        <v>856</v>
      </c>
      <c r="C602" t="s">
        <v>760</v>
      </c>
      <c r="D602" s="1">
        <f>SUM(1.0472416959, 0.701148471603, 0.513178752833, 0.0330083394034, 5.25811918789, 3.95793997711, 1.36879137193, 0.116476612381, 1.04823906091, 0.00700138823113, 3.26139524031, 8.04690531932, 3.67309782518, 0.000523604394301, 0.355077960328, 0.00128142627864, 0.234038130379, 2.12788964661, 4.37957949247, 21.6186625452, 0.0312179094651) / 21</f>
        <v>2.7514673313393607</v>
      </c>
      <c r="E602" t="s">
        <v>8</v>
      </c>
      <c r="F602">
        <v>28.9269</v>
      </c>
      <c r="G602">
        <v>32.7913</v>
      </c>
      <c r="H602" s="1">
        <f t="shared" si="9"/>
        <v>30.859099999999998</v>
      </c>
    </row>
    <row r="603" spans="1:8" x14ac:dyDescent="0.25">
      <c r="A603" t="s">
        <v>759</v>
      </c>
      <c r="B603" t="s">
        <v>857</v>
      </c>
      <c r="C603" t="s">
        <v>761</v>
      </c>
      <c r="D603" s="1">
        <f>SUM(0.000564581285554, 0.0649064815134, 0.16648745481, 0.305682656947, 8.26747785261, 0.947168688734, 0.788651790295, 0.168031573484, 2.25444928624, 0.0776287265636, 4.04325017652, 9.45602422385, 2.06624637592, 11.2402455275, 0.24388300991, 1.75779518039, 0.220267886444, 0.0147949001445, 55.3478511142, 3.18696313757, 11.4019360159) / 21</f>
        <v>5.33430031623005</v>
      </c>
      <c r="E603" t="s">
        <v>8</v>
      </c>
      <c r="F603">
        <v>28.9269</v>
      </c>
      <c r="G603">
        <v>32.7913</v>
      </c>
      <c r="H603" s="1">
        <f t="shared" si="9"/>
        <v>30.859099999999998</v>
      </c>
    </row>
    <row r="604" spans="1:8" x14ac:dyDescent="0.25">
      <c r="A604" t="s">
        <v>759</v>
      </c>
      <c r="B604" t="s">
        <v>858</v>
      </c>
      <c r="C604" t="s">
        <v>762</v>
      </c>
      <c r="D604" s="1">
        <f>SUM(0.0105033710617, 4.48791369827, 1.94265240313, 0.28644519408, 3.39859273421, 13.3996510008, 1.98609455523, 2.50669842599, 4.98758229388, 4.41882481445, 0.566443681197, 39.6147545233, 0.178313175016, 7.63410451979, 2.77905585791, 0.532438133544, 0.190946718526, 0.755015577425, 0.556534803338, 7.83120163335, 3.33685536076) / 21</f>
        <v>4.8286010702503672</v>
      </c>
      <c r="E604" t="s">
        <v>8</v>
      </c>
      <c r="F604">
        <v>28.9269</v>
      </c>
      <c r="G604">
        <v>32.7913</v>
      </c>
      <c r="H604" s="1">
        <f t="shared" si="9"/>
        <v>30.859099999999998</v>
      </c>
    </row>
    <row r="605" spans="1:8" x14ac:dyDescent="0.25">
      <c r="A605" t="s">
        <v>759</v>
      </c>
      <c r="B605" t="s">
        <v>859</v>
      </c>
      <c r="C605" t="s">
        <v>763</v>
      </c>
      <c r="D605" s="1">
        <f>SUM(0.577457380718, 1.61742408786, 1.50795713434, 5.93133742398, 26.6416710678, 16.7822281189, 4.58108500926, 2.94532072863, 2.04430368881, 5.29331923674, 9.67352799676, 6.04242221634, 13.2320339442, 0.0535058367595, 3.65591493474, 2.3197236408, 4.77446141974, 1.91893629122, 3.91759307088, 3.47040313007, 1.40705548416) / 21</f>
        <v>5.6375086591765484</v>
      </c>
      <c r="E605" t="s">
        <v>8</v>
      </c>
      <c r="F605">
        <v>28.9269</v>
      </c>
      <c r="G605">
        <v>32.7913</v>
      </c>
      <c r="H605" s="1">
        <f t="shared" si="9"/>
        <v>30.859099999999998</v>
      </c>
    </row>
    <row r="606" spans="1:8" x14ac:dyDescent="0.25">
      <c r="A606" t="s">
        <v>764</v>
      </c>
      <c r="B606" t="s">
        <v>856</v>
      </c>
      <c r="C606" t="s">
        <v>765</v>
      </c>
      <c r="D606" s="1">
        <f>SUM(3.68122546334, 1.92219512516, 0.475037884782, 3.26550539543, 6.49578363769, 3.9342604692, 10.3479592203, 0.0474828743315, 4.56077679073, 1.30019720819, 0.26601789768, 0.698288405701, 1.35116640911, 0.00150342031822, 0.313550078988, 1.47449232851, 0.217595835815, 0.293323042165, 0.199240958045, 0.504840672358, 0.482800281587) / 21</f>
        <v>1.9920592094967013</v>
      </c>
      <c r="E606" t="s">
        <v>29</v>
      </c>
      <c r="F606">
        <v>63.005899999999997</v>
      </c>
      <c r="G606">
        <v>62.615299999999998</v>
      </c>
      <c r="H606" s="1">
        <f t="shared" si="9"/>
        <v>62.810599999999994</v>
      </c>
    </row>
    <row r="607" spans="1:8" x14ac:dyDescent="0.25">
      <c r="A607" t="s">
        <v>764</v>
      </c>
      <c r="B607" t="s">
        <v>857</v>
      </c>
      <c r="C607" t="s">
        <v>766</v>
      </c>
      <c r="D607" s="1">
        <f>SUM(0.711513566015, 10.7104233856, 0.142119067319, 0.531806592612, 13.0833435845, 3.77508798176, 4.17616882667, 2.64736499367, 5.01504423051, 0.169901906207, 8.32096119662, 37.4671444011, 0.00610086222707, 0.127423942617, 0.580616513192, 3.15191047784, 0.0045502045797, 0.642517838113, 13.4075565724, 0.606013062642, 3.47627368442) / 21</f>
        <v>5.1787544233625606</v>
      </c>
      <c r="E607" t="s">
        <v>29</v>
      </c>
      <c r="F607">
        <v>63.005899999999997</v>
      </c>
      <c r="G607">
        <v>62.615299999999998</v>
      </c>
      <c r="H607" s="1">
        <f t="shared" si="9"/>
        <v>62.810599999999994</v>
      </c>
    </row>
    <row r="608" spans="1:8" x14ac:dyDescent="0.25">
      <c r="A608" t="s">
        <v>764</v>
      </c>
      <c r="B608" t="s">
        <v>858</v>
      </c>
      <c r="C608" t="s">
        <v>767</v>
      </c>
      <c r="D608" s="1">
        <f>SUM(2.87233401121, 19.2211290862, 0.496621164438, 0.156035936603, 35.2723415178, 0.478179054378, 11.0799824336, 7.38968749909, 3.7274354618, 1.71501467597, 0.00925438420322, 9.97083710426, 2.9484604799, 2.79584894248, 8.2893609976, 6.44993719037, 1.26144385333, 2.5655921819, 10.8823575893, 5.28253354506, 6.77964440297) / 21</f>
        <v>6.6497157863077252</v>
      </c>
      <c r="E608" t="s">
        <v>29</v>
      </c>
      <c r="F608">
        <v>63.005899999999997</v>
      </c>
      <c r="G608">
        <v>62.615299999999998</v>
      </c>
      <c r="H608" s="1">
        <f t="shared" si="9"/>
        <v>62.810599999999994</v>
      </c>
    </row>
    <row r="609" spans="1:8" x14ac:dyDescent="0.25">
      <c r="A609" t="s">
        <v>764</v>
      </c>
      <c r="B609" t="s">
        <v>859</v>
      </c>
      <c r="C609" t="s">
        <v>768</v>
      </c>
      <c r="D609" s="1">
        <f>SUM(2.9622966056, 1.39934413699, 0.143751578737, 0.0000982437120418, 26.1012549321, 1.90084197211, 34.3342325307, 3.05873711232, 1.54976315493, 0.0354006617692, 0.745445006181, 38.8491158471, 0.0469918918856, 17.447330623, 5.85782440951, 2.46364676162, 0.490387354194, 6.20732761665, 12.3100256926, 0.176811057492, 30.2990482324) / 21</f>
        <v>8.8752226391238498</v>
      </c>
      <c r="E609" t="s">
        <v>29</v>
      </c>
      <c r="F609">
        <v>63.005899999999997</v>
      </c>
      <c r="G609">
        <v>62.615299999999998</v>
      </c>
      <c r="H609" s="1">
        <f t="shared" si="9"/>
        <v>62.810599999999994</v>
      </c>
    </row>
    <row r="610" spans="1:8" x14ac:dyDescent="0.25">
      <c r="A610" t="s">
        <v>769</v>
      </c>
      <c r="B610" t="s">
        <v>856</v>
      </c>
      <c r="C610" t="s">
        <v>770</v>
      </c>
      <c r="D610" s="1">
        <f>SUM(1.57135355132, 1.34027744308, 0.883283465266, 2.33524685819, 0.942305997712, 0.198194388887, 1.49783638629, 0.0959037832233, 2.48554522537, 1.31457978714, 0.830546087103, 0.661536553547, 0.0065237035228, 1.45892718172, 0.949600042251, 4.21894985548, 0.000288324763436, 3.57034973885, 0.414446454568, 0.359928376284, 8.10757405405) / 21</f>
        <v>1.583009393267502</v>
      </c>
      <c r="E610" t="s">
        <v>8</v>
      </c>
      <c r="F610">
        <v>38.841999999999999</v>
      </c>
      <c r="G610">
        <v>30.765899999999998</v>
      </c>
      <c r="H610" s="1">
        <f t="shared" si="9"/>
        <v>34.80395</v>
      </c>
    </row>
    <row r="611" spans="1:8" x14ac:dyDescent="0.25">
      <c r="A611" t="s">
        <v>769</v>
      </c>
      <c r="B611" t="s">
        <v>857</v>
      </c>
      <c r="C611" t="s">
        <v>771</v>
      </c>
      <c r="D611" s="1">
        <f>SUM(4.03526440369, 3.30575877752, 0.42245450512, 6.97369110959, 0.734240862164, 0.194774872859, 8.10343099463, 4.22440479373, 2.44602455245, 0.0319636523603, 17.4471319888, 0.432031869777, 3.86437460731, 7.53601424878, 1.82926388663, 0.674955377875, 1.23910761598, 39.9710898319, 7.90125482794, 0.801863047768, 16.7403655866) / 21</f>
        <v>6.1385457815939661</v>
      </c>
      <c r="E611" t="s">
        <v>8</v>
      </c>
      <c r="F611">
        <v>38.841999999999999</v>
      </c>
      <c r="G611">
        <v>30.765899999999998</v>
      </c>
      <c r="H611" s="1">
        <f t="shared" si="9"/>
        <v>34.80395</v>
      </c>
    </row>
    <row r="612" spans="1:8" x14ac:dyDescent="0.25">
      <c r="A612" t="s">
        <v>769</v>
      </c>
      <c r="B612" t="s">
        <v>858</v>
      </c>
      <c r="C612" t="s">
        <v>772</v>
      </c>
      <c r="D612" s="1">
        <f>SUM(2.64913766296, 0.0654151712626, 0.433657551088, 9.11297599315, 0, 0.00227295931983, 6.15977154258, 2.04879755148, 0.744467849327, 0.175273593983, 11.0405763862, 0.252214026376, 0.429580616358, 7.36173742483, 3.80250218475, 11.9806203373, 3.09910742405, 7.47881801702, 1.83884151772, 0.220986188417, 17.0876413013) / 21</f>
        <v>4.0944950142605432</v>
      </c>
      <c r="E612" t="s">
        <v>8</v>
      </c>
      <c r="F612">
        <v>38.841999999999999</v>
      </c>
      <c r="G612">
        <v>30.765899999999998</v>
      </c>
      <c r="H612" s="1">
        <f t="shared" si="9"/>
        <v>34.80395</v>
      </c>
    </row>
    <row r="613" spans="1:8" x14ac:dyDescent="0.25">
      <c r="A613" t="s">
        <v>769</v>
      </c>
      <c r="B613" t="s">
        <v>859</v>
      </c>
      <c r="C613" t="s">
        <v>773</v>
      </c>
      <c r="D613" s="1">
        <f>SUM(1.34168505385, 2.1178969201, 0.0653297526855, 6.60619110368, 4.53238133171, 212.944352004, 12.9522344045, 5.04416268029, 1.49215249313, 3.06710356717, 11.5367407019, 0.27245479732, 1.03427680775, 14.0231109314, 5.04416268029, 1.49215249313, 3.06710356717, 11.5367407019, 0.27245479732, 1.03427680775, 14.0231109314) / 21</f>
        <v>14.928574977545027</v>
      </c>
      <c r="E613" t="s">
        <v>8</v>
      </c>
      <c r="F613">
        <v>38.841999999999999</v>
      </c>
      <c r="G613">
        <v>30.765899999999998</v>
      </c>
      <c r="H613" s="1">
        <f t="shared" si="9"/>
        <v>34.80395</v>
      </c>
    </row>
    <row r="614" spans="1:8" x14ac:dyDescent="0.25">
      <c r="A614" t="s">
        <v>774</v>
      </c>
      <c r="B614" t="s">
        <v>856</v>
      </c>
      <c r="C614" t="s">
        <v>775</v>
      </c>
      <c r="D614" s="1">
        <f>SUM(1.78086972699, 0.00119103036804, 1.02740809561, 1.46499050439, 2.82249478473, 0.875209839683, 3.86625685646, 1.53836044656, 0.0523273203258, 0.713300959959, 0.317432261591, 2.29370987567, 10.7467283093, 0.0511414441249, 0.389489844957, 0.21450267029, 0.312460593944, 0.213857311874, 0.113040236468, 1.56348849597, 0.446136287175) / 21</f>
        <v>1.4668760426876066</v>
      </c>
      <c r="E614" t="s">
        <v>8</v>
      </c>
      <c r="F614">
        <v>29.818899999999999</v>
      </c>
      <c r="G614">
        <v>28.327999999999999</v>
      </c>
      <c r="H614" s="1">
        <f t="shared" si="9"/>
        <v>29.073450000000001</v>
      </c>
    </row>
    <row r="615" spans="1:8" x14ac:dyDescent="0.25">
      <c r="A615" t="s">
        <v>774</v>
      </c>
      <c r="B615" t="s">
        <v>857</v>
      </c>
      <c r="C615" t="s">
        <v>776</v>
      </c>
      <c r="D615" s="1">
        <f>SUM(0.776864347185, 0.187690345752, 0.0149898750656, 0.0840437883257, 4.43669295658, 0.325543780981, 0.125460938923, 2.85357521455, 21.0673022341, 0.370944413821, 6.97635514588, 25.0065014064, 2.8484735138, 0.191738251731, 0.0361332023195, 0.821910643173, 0.247024475835, 0.0467160341147, 19.8350761322, 0.39801606397, 2.34787449746) / 21</f>
        <v>4.238044155341262</v>
      </c>
      <c r="E615" t="s">
        <v>8</v>
      </c>
      <c r="F615">
        <v>29.818899999999999</v>
      </c>
      <c r="G615">
        <v>28.327999999999999</v>
      </c>
      <c r="H615" s="1">
        <f t="shared" si="9"/>
        <v>29.073450000000001</v>
      </c>
    </row>
    <row r="616" spans="1:8" x14ac:dyDescent="0.25">
      <c r="A616" t="s">
        <v>774</v>
      </c>
      <c r="B616" t="s">
        <v>858</v>
      </c>
      <c r="C616" t="s">
        <v>777</v>
      </c>
      <c r="D616" s="1">
        <f>SUM(3.78666130569, 2.0220531941, 0.00768460724787, 5.49640090439, 0.00719219801787, 6.06850422982, 3.38987659685, 6.15921437503, 0.700720528439, 0.181528704866, 0.000906309889732, 2.51527394647, 27.2958850175, 0.137929038815, 2.32211440493, 0.010284068953, 1.70003645356, 4.3494422787, 0.0616208988531, 8.17244858719, 7.51964150004) / 21</f>
        <v>3.9002580547310282</v>
      </c>
      <c r="E616" t="s">
        <v>8</v>
      </c>
      <c r="F616">
        <v>29.818899999999999</v>
      </c>
      <c r="G616">
        <v>28.327999999999999</v>
      </c>
      <c r="H616" s="1">
        <f t="shared" si="9"/>
        <v>29.073450000000001</v>
      </c>
    </row>
    <row r="617" spans="1:8" x14ac:dyDescent="0.25">
      <c r="A617" t="s">
        <v>774</v>
      </c>
      <c r="B617" t="s">
        <v>859</v>
      </c>
      <c r="C617" t="s">
        <v>778</v>
      </c>
      <c r="D617" s="1">
        <f>SUM(0.855380129402, 6.44298597276, 0.357386717854, 0.530828364325, 1.67851069385, 0.12957066117, 3.29113893433, 0.190491753259, 0.614276187709, 19.6239238412, 1.37622506394, 2.21869751912, 6.214077931, 4.23805007454, 3.4482493731, 0.465731036046, 0.44892215455, 1.89308890408, 6.24992273178, 0.0152843994339, 1.32181108279) / 21</f>
        <v>2.9335501679161373</v>
      </c>
      <c r="E617" t="s">
        <v>8</v>
      </c>
      <c r="F617">
        <v>29.818899999999999</v>
      </c>
      <c r="G617">
        <v>28.327999999999999</v>
      </c>
      <c r="H617" s="1">
        <f t="shared" si="9"/>
        <v>29.073450000000001</v>
      </c>
    </row>
    <row r="618" spans="1:8" x14ac:dyDescent="0.25">
      <c r="A618" t="s">
        <v>779</v>
      </c>
      <c r="B618" t="s">
        <v>856</v>
      </c>
      <c r="C618" t="s">
        <v>780</v>
      </c>
      <c r="D618" s="1">
        <f>SUM(1.06013801241, 0.0032207174464, 2.32155440898, 2.61299748986, 2.07052370921, 0.796515147382, 3.46347040617, 0.546163647338, 3.50629006105, 0.0923627507389, 0.508988200902, 0.271776071599, 0.320882705612, 2.06848593505, 3.60443515531, 1.42524346783, 2.80558848973, 1.97682228123, 0.504546561056, 0.971002625214, 3.60458563965) / 21</f>
        <v>1.6445520706556331</v>
      </c>
      <c r="E618" t="s">
        <v>8</v>
      </c>
      <c r="F618">
        <v>5.0417300000000003</v>
      </c>
      <c r="G618">
        <v>5.2324799999999998</v>
      </c>
      <c r="H618" s="1">
        <f t="shared" si="9"/>
        <v>5.137105</v>
      </c>
    </row>
    <row r="619" spans="1:8" x14ac:dyDescent="0.25">
      <c r="A619" t="s">
        <v>779</v>
      </c>
      <c r="B619" t="s">
        <v>857</v>
      </c>
      <c r="C619" t="s">
        <v>781</v>
      </c>
      <c r="D619" s="1">
        <f>SUM(0.00427846164016, 1.91841776942, 0.727525258806, 0.0097135664996, 6.61801572501, 1.29551074014, 0.488703315995, 0.0149606675407, 6.70412003063, 0.190962366589, 0.000696831247011, 42.3666664551, 6.07173645184, 2.61119785001, 1.54134219793, 0.26100875144, 0.0371736872328, 0.00188774963219, 26.3739080308, 1.59735789897, 1.25057987022) / 21</f>
        <v>4.7659887465091648</v>
      </c>
      <c r="E619" t="s">
        <v>8</v>
      </c>
      <c r="F619">
        <v>5.0417300000000003</v>
      </c>
      <c r="G619">
        <v>5.2324799999999998</v>
      </c>
      <c r="H619" s="1">
        <f t="shared" si="9"/>
        <v>5.137105</v>
      </c>
    </row>
    <row r="620" spans="1:8" x14ac:dyDescent="0.25">
      <c r="A620" t="s">
        <v>779</v>
      </c>
      <c r="B620" t="s">
        <v>858</v>
      </c>
      <c r="C620" t="s">
        <v>782</v>
      </c>
      <c r="D620" s="1">
        <f>SUM(1.10310114895, 5.83391645638, 0.263694360221, 1.28455593479, 7.56114476033, 2.9653095043, 3.2644884577, 0.236624436574, 4.83151230637, 1.34523951362, 3.52655435528, 18.0830012276, 4.78680236397, 9.56659287353, 3.55982419887, 0.107743996285, 0.110937318633, 4.16630975958, 0.620020663995, 5.47420045286, 1.24969447991) / 21</f>
        <v>3.8067270747499058</v>
      </c>
      <c r="E620" t="s">
        <v>8</v>
      </c>
      <c r="F620">
        <v>5.0417300000000003</v>
      </c>
      <c r="G620">
        <v>5.2324799999999998</v>
      </c>
      <c r="H620" s="1">
        <f t="shared" si="9"/>
        <v>5.137105</v>
      </c>
    </row>
    <row r="621" spans="1:8" x14ac:dyDescent="0.25">
      <c r="A621" t="s">
        <v>779</v>
      </c>
      <c r="B621" t="s">
        <v>859</v>
      </c>
      <c r="C621" t="s">
        <v>783</v>
      </c>
      <c r="D621" s="1">
        <f>SUM(0.868993392461, 1.34123359185, 0.661220153857, 1.70777207964, 16.0581875608, 0.226449797071, 8.2459126577, 2.8871536332, 1.50785030928, 7.97143427881, 2.8051759905, 7.52094959113, 3.39383435988, 0.66953720136, 0.62440006754, 1.06194513297, 1.82726408914, 1.68237064724, 8.83389141407, 0.0634813199313, 2.33889022012) / 21</f>
        <v>3.4427594042166811</v>
      </c>
      <c r="E621" t="s">
        <v>8</v>
      </c>
      <c r="F621">
        <v>5.0417300000000003</v>
      </c>
      <c r="G621">
        <v>5.2324799999999998</v>
      </c>
      <c r="H621" s="1">
        <f t="shared" si="9"/>
        <v>5.137105</v>
      </c>
    </row>
    <row r="622" spans="1:8" x14ac:dyDescent="0.25">
      <c r="A622" t="s">
        <v>784</v>
      </c>
      <c r="B622" t="s">
        <v>856</v>
      </c>
      <c r="C622" t="s">
        <v>785</v>
      </c>
      <c r="D622" s="1">
        <f>SUM(0.854315253963, 0.00312238074816, 0.341227553208, 0.109693721662, 0.100549334068, 3.47195314124, 0.352510955944, 1.65236915652, 0.729034753258, 1.18323461113, 0.614870862182, 0.0425621438414, 0.281956823034, 0.216240793016, 1.29569482647, 1.26361320086, 2.33387505898, 0.0509134764966, 1.30732098249, 5.14425698083, 0.21661306662) / 21</f>
        <v>1.0269490036457694</v>
      </c>
      <c r="E622" t="s">
        <v>8</v>
      </c>
      <c r="F622">
        <v>25.793900000000001</v>
      </c>
      <c r="G622">
        <v>30.308900000000001</v>
      </c>
      <c r="H622" s="1">
        <f t="shared" si="9"/>
        <v>28.051400000000001</v>
      </c>
    </row>
    <row r="623" spans="1:8" x14ac:dyDescent="0.25">
      <c r="A623" t="s">
        <v>784</v>
      </c>
      <c r="B623" t="s">
        <v>857</v>
      </c>
      <c r="C623" t="s">
        <v>786</v>
      </c>
      <c r="D623" s="1">
        <f>SUM(5.3090043367, 0.0941880176233, 0.1329690009, 0.569826793893, 1.92270156186, 0.0201975858316, 1.32330050872, 0.22025787951, 12.68828992, 0.13641202699, 5.53603626025, 3.60971113627, 0.0623893372911, 5.38460346108, 1.81826931872, 8.73541817307, 0.580501647424, 0.00460798428187, 16.1569800778, 0.0608239346522, 5.23158895586) / 21</f>
        <v>3.3141941866060516</v>
      </c>
      <c r="E623" t="s">
        <v>8</v>
      </c>
      <c r="F623">
        <v>25.793900000000001</v>
      </c>
      <c r="G623">
        <v>30.308900000000001</v>
      </c>
      <c r="H623" s="1">
        <f t="shared" si="9"/>
        <v>28.051400000000001</v>
      </c>
    </row>
    <row r="624" spans="1:8" x14ac:dyDescent="0.25">
      <c r="A624" t="s">
        <v>784</v>
      </c>
      <c r="B624" t="s">
        <v>858</v>
      </c>
      <c r="C624" t="s">
        <v>787</v>
      </c>
      <c r="D624" s="1">
        <f>SUM(1.46695973708, 0.0349278739492, 0.0535421628965, 3.16642259011, 0.108349915636, 0.00163029249267, 1.23216562809, 0.226069466537, 0.227563565101, 0.423142994401, 1.08788820421, 0.326279417721, 0.0888168028064, 0.980391605205, 7.31625401523, 3.79867275907, 2.21731875791, 1.3307194565, 3.0696118903, 1.56202534053, 0.169313085821) / 21</f>
        <v>1.3756221695998461</v>
      </c>
      <c r="E624" t="s">
        <v>8</v>
      </c>
      <c r="F624">
        <v>25.793900000000001</v>
      </c>
      <c r="G624">
        <v>30.308900000000001</v>
      </c>
      <c r="H624" s="1">
        <f t="shared" si="9"/>
        <v>28.051400000000001</v>
      </c>
    </row>
    <row r="625" spans="1:8" x14ac:dyDescent="0.25">
      <c r="A625" t="s">
        <v>784</v>
      </c>
      <c r="B625" t="s">
        <v>859</v>
      </c>
      <c r="C625" t="s">
        <v>788</v>
      </c>
      <c r="D625" s="1">
        <f>SUM(0.546359058081, 0.372201045897, 0.163369089854, 0.714418639442, 0.286794661637, 2.53179507024, 1.13450210468, 0.001762222846, 0.00870297828172, 1.00927573792, 2.58645721153, 0.00155880875313, 0.837300991419, 4.70330323847, 0.549444804307, 0.648641243725, 2.57732088023, 1.82993814053, 0.0964104621237, 0.739818931259, 1.37866211852) / 21</f>
        <v>1.0818113066545498</v>
      </c>
      <c r="E625" t="s">
        <v>8</v>
      </c>
      <c r="F625">
        <v>25.793900000000001</v>
      </c>
      <c r="G625">
        <v>30.308900000000001</v>
      </c>
      <c r="H625" s="1">
        <f t="shared" si="9"/>
        <v>28.051400000000001</v>
      </c>
    </row>
    <row r="626" spans="1:8" x14ac:dyDescent="0.25">
      <c r="A626" t="s">
        <v>789</v>
      </c>
      <c r="B626" t="s">
        <v>856</v>
      </c>
      <c r="C626" t="s">
        <v>790</v>
      </c>
      <c r="D626" s="1">
        <f>SUM(2.93988072291, 1.05348024806, 0.0360603251092, 0.00144795647198, 2.25650022147, 1.41053597411, 0.960527366493, 0.416612335629, 0.159205590052, 0.967914167555, 0.563175809082, 5.33925208364, 0.177108662554, 0.0501498739962, 0.739627249616, 0.656653893919, 1.30504355105, 1.33599350213, 5.4739642146, 1.34444638627, 0.0196761474349) / 21</f>
        <v>1.295583632483442</v>
      </c>
      <c r="E626" t="s">
        <v>8</v>
      </c>
      <c r="F626">
        <v>23.1142</v>
      </c>
      <c r="G626">
        <v>17.814599999999999</v>
      </c>
      <c r="H626" s="1">
        <f t="shared" si="9"/>
        <v>20.464399999999998</v>
      </c>
    </row>
    <row r="627" spans="1:8" x14ac:dyDescent="0.25">
      <c r="A627" t="s">
        <v>789</v>
      </c>
      <c r="B627" t="s">
        <v>857</v>
      </c>
      <c r="C627" t="s">
        <v>791</v>
      </c>
      <c r="D627" s="1">
        <f>SUM(1.11206171624, 26.7762604357, 0.359131658384, 0.797356627345, 21.2747398478, 4.28304652934, 0.688075473991, 0.390206398171, 4.70330574704, 0.133414051969, 2.30512906832, 0.00201918825811, 0.642477545896, 0.325815921769, 0.0127383652662, 9.63037799066, 1.27283794304, 0.121007621154, 19.4077885192, 1.08221735811, 5.44029695514) / 21</f>
        <v>4.7981097601330145</v>
      </c>
      <c r="E627" t="s">
        <v>8</v>
      </c>
      <c r="F627">
        <v>23.1142</v>
      </c>
      <c r="G627">
        <v>17.814599999999999</v>
      </c>
      <c r="H627" s="1">
        <f t="shared" si="9"/>
        <v>20.464399999999998</v>
      </c>
    </row>
    <row r="628" spans="1:8" x14ac:dyDescent="0.25">
      <c r="A628" t="s">
        <v>789</v>
      </c>
      <c r="B628" t="s">
        <v>858</v>
      </c>
      <c r="C628" t="s">
        <v>792</v>
      </c>
      <c r="D628" s="1">
        <f>SUM(3.18636654409, 1.62437211337, 5.09788635293, 0.714854039221, 3.27151574865, 0.842759633156, 0.457464909692, 1.05033710619, 0.707423226335, 3.58621377274, 2.07306865621, 0.651229696694, 0.111464975193, 3.12851557662, 0.0161371933099, 9.30021734614, 0.0294092272077, 1.01618644013, 17.9068834435, 0.737388148429, 2.35237333235) / 21</f>
        <v>2.7553365467694095</v>
      </c>
      <c r="E628" t="s">
        <v>8</v>
      </c>
      <c r="F628">
        <v>23.1142</v>
      </c>
      <c r="G628">
        <v>17.814599999999999</v>
      </c>
      <c r="H628" s="1">
        <f t="shared" si="9"/>
        <v>20.464399999999998</v>
      </c>
    </row>
    <row r="629" spans="1:8" x14ac:dyDescent="0.25">
      <c r="A629" t="s">
        <v>789</v>
      </c>
      <c r="B629" t="s">
        <v>859</v>
      </c>
      <c r="C629" t="s">
        <v>793</v>
      </c>
      <c r="D629" s="1">
        <f>SUM(8.18031873536, 1.08401778155, 0.270962314785, 0.261492511232, 11.6817339012, 8.65616199098, 7.57250480951, 1.34096775085, 2.88070872936, 8.94231549305, 9.26386959908, 7.68783449211, 0.0691534214038, 0.0746094068484, 0.781500100169, 1.9587458764, 0.350323205578, 6.50064779851, 2.68336471953, 0.445931920986, 0.0194135503809) / 21</f>
        <v>3.8431703861368138</v>
      </c>
      <c r="E629" t="s">
        <v>8</v>
      </c>
      <c r="F629">
        <v>23.1142</v>
      </c>
      <c r="G629">
        <v>17.814599999999999</v>
      </c>
      <c r="H629" s="1">
        <f t="shared" si="9"/>
        <v>20.464399999999998</v>
      </c>
    </row>
    <row r="630" spans="1:8" x14ac:dyDescent="0.25">
      <c r="A630" t="s">
        <v>794</v>
      </c>
      <c r="B630" t="s">
        <v>856</v>
      </c>
      <c r="C630" t="s">
        <v>795</v>
      </c>
      <c r="D630" s="1">
        <f>SUM(0.62003600384, 5.16393410835, 0.619236873194, 0.724771518973, 15.1106725192, 3.25691227255, 1.23090462, 0.263119619118, 0.269306833749, 0.409386024247, 1.28081526758, 0.689155487793, 0.480757470811, 1.429174643, 0.889024327592, 0.412373991699, 0.0167205720277, 0.524150808656, 0.0645423549359, 0.481171173089, 0.359081382254) / 21</f>
        <v>1.6331070415551714</v>
      </c>
      <c r="E630" t="s">
        <v>8</v>
      </c>
      <c r="F630">
        <v>9.7581199999999999</v>
      </c>
      <c r="G630">
        <v>13.1722</v>
      </c>
      <c r="H630" s="1">
        <f t="shared" si="9"/>
        <v>11.465160000000001</v>
      </c>
    </row>
    <row r="631" spans="1:8" x14ac:dyDescent="0.25">
      <c r="A631" t="s">
        <v>794</v>
      </c>
      <c r="B631" t="s">
        <v>857</v>
      </c>
      <c r="C631" t="s">
        <v>796</v>
      </c>
      <c r="D631" s="1">
        <f>SUM(0.0457310841712, 0.759266632948, 0.109864858368, 6.83090492455, 15.1179838953, 0.372009120355, 7.15894934892, 0.0317702517408, 0.0377592872299, 0.967363259921, 0.287356305025, 0.506865550156, 0.163477775401, 0.579763912461, 0.0211569410919, 3.08331817856, 1.33300732891, 3.97616032552, 10.2393793989, 4.109251605, 11.6723663155) / 21</f>
        <v>3.2097003000013706</v>
      </c>
      <c r="E631" t="s">
        <v>8</v>
      </c>
      <c r="F631">
        <v>9.7581199999999999</v>
      </c>
      <c r="G631">
        <v>13.1722</v>
      </c>
      <c r="H631" s="1">
        <f t="shared" si="9"/>
        <v>11.465160000000001</v>
      </c>
    </row>
    <row r="632" spans="1:8" x14ac:dyDescent="0.25">
      <c r="A632" t="s">
        <v>794</v>
      </c>
      <c r="B632" t="s">
        <v>858</v>
      </c>
      <c r="C632" t="s">
        <v>797</v>
      </c>
      <c r="D632" s="1">
        <f>SUM(0.335693939815, 6.24975504635, 0.0171341517686, 5.96410913409, 6.40333150943, 0.0247398386215, 0.0873396218019, 0.247316140553, 0.684529636435, 1.54180070001, 0.0604233330627, 0.00791625221303, 5.50530380179, 0.0481788673968, 4.14981039354, 0.575983750604, 4.25024362048, 0.00144910439845, 0.0384026964411, 1.10114632642, 1.08561316107) / 21</f>
        <v>1.8276295726805276</v>
      </c>
      <c r="E632" t="s">
        <v>8</v>
      </c>
      <c r="F632">
        <v>9.7581199999999999</v>
      </c>
      <c r="G632">
        <v>13.1722</v>
      </c>
      <c r="H632" s="1">
        <f t="shared" si="9"/>
        <v>11.465160000000001</v>
      </c>
    </row>
    <row r="633" spans="1:8" x14ac:dyDescent="0.25">
      <c r="A633" t="s">
        <v>794</v>
      </c>
      <c r="B633" t="s">
        <v>859</v>
      </c>
      <c r="C633" t="s">
        <v>798</v>
      </c>
      <c r="D633" s="1">
        <f>SUM(0.280642724322, 2.07726674779, 0.0161082245157, 2.19962551134, 5.84160477139, 0.0237842470467, 0.37986914094, 0.461135303823, 1.11734178086, 2.24726314061, 2.53628607654, 2.62291458377, 6.89217407601, 0.560803114175, 0.32553760152, 0.360342766181, 0.505088972067, 0.337272800322, 0.308593789313, 1.44534556772, 0.338560959703) / 21</f>
        <v>1.4703600904742096</v>
      </c>
      <c r="E633" t="s">
        <v>8</v>
      </c>
      <c r="F633">
        <v>9.7581199999999999</v>
      </c>
      <c r="G633">
        <v>13.1722</v>
      </c>
      <c r="H633" s="1">
        <f t="shared" si="9"/>
        <v>11.465160000000001</v>
      </c>
    </row>
    <row r="634" spans="1:8" x14ac:dyDescent="0.25">
      <c r="A634" t="s">
        <v>799</v>
      </c>
      <c r="B634" t="s">
        <v>856</v>
      </c>
      <c r="C634" t="s">
        <v>800</v>
      </c>
      <c r="D634" s="1">
        <f>SUM(0.385969472269, 0.547712224602, 0.251547133606, 0.000533450758748, 4.4125376697, 0.149134187392, 0.601585286933, 0.0418896678393, 0.714129088316, 1.73198565393, 0.229545105463, 1.55096900129, 0.176353042026, 1.10724450085, 0.276317031714, 0.395725359975, 0.525929816094, 0.187347681384, 0.197893053776, 3.42345148119, 0.121623335538) / 21</f>
        <v>0.81092491641171638</v>
      </c>
      <c r="E634" t="s">
        <v>8</v>
      </c>
      <c r="F634">
        <v>52.683799999999998</v>
      </c>
      <c r="G634">
        <v>46.5794</v>
      </c>
      <c r="H634" s="1">
        <f t="shared" si="9"/>
        <v>49.631599999999999</v>
      </c>
    </row>
    <row r="635" spans="1:8" x14ac:dyDescent="0.25">
      <c r="A635" t="s">
        <v>799</v>
      </c>
      <c r="B635" t="s">
        <v>857</v>
      </c>
      <c r="C635" t="s">
        <v>801</v>
      </c>
      <c r="D635" s="1">
        <f>SUM(18.8556387942, 17.2630158706, 16.8775138909, 10.0330319959, 34.9350121162, 1.73071572651, 33.9360287901, 6.3121121776, 9.81635412686, 0.663166752192, 3.23674403093, 3.46926419324, 0.088607715417, 6.4744743165, 4.01928313449, 7.43552515075, 0.831975541061, 0.344589725383, 4.3308512093, 0.022736437023, 3.0107110665) / 21</f>
        <v>8.7470167981740978</v>
      </c>
      <c r="E635" t="s">
        <v>8</v>
      </c>
      <c r="F635">
        <v>52.683799999999998</v>
      </c>
      <c r="G635">
        <v>46.5794</v>
      </c>
      <c r="H635" s="1">
        <f t="shared" si="9"/>
        <v>49.631599999999999</v>
      </c>
    </row>
    <row r="636" spans="1:8" x14ac:dyDescent="0.25">
      <c r="A636" t="s">
        <v>799</v>
      </c>
      <c r="B636" t="s">
        <v>858</v>
      </c>
      <c r="C636" t="s">
        <v>802</v>
      </c>
      <c r="D636" s="1">
        <f>SUM(16.2318266509, 2.92644002806, 0.257713169386, 1.26427956369, 3.50771114635, 0.275648364857, 3.11979276937, 9.01379843357, 1.61875266138, 0.00129236702484, 0.129193684227, 0.811667271045, 1.86210205374, 1.41254746373, 6.34935713142, 8.34206397551, 0.23525681857, 4.20533702804, 4.58496276075, 0.0220938986859, 8.90687731921) / 21</f>
        <v>3.5751768837864635</v>
      </c>
      <c r="E636" t="s">
        <v>8</v>
      </c>
      <c r="F636">
        <v>52.683799999999998</v>
      </c>
      <c r="G636">
        <v>46.5794</v>
      </c>
      <c r="H636" s="1">
        <f t="shared" si="9"/>
        <v>49.631599999999999</v>
      </c>
    </row>
    <row r="637" spans="1:8" x14ac:dyDescent="0.25">
      <c r="A637" t="s">
        <v>799</v>
      </c>
      <c r="B637" t="s">
        <v>859</v>
      </c>
      <c r="C637" t="s">
        <v>803</v>
      </c>
      <c r="D637" s="1">
        <f>SUM(0.00624400067233, 1.25023691268, 3.1790871676, 0.0393889274436, 3.3763354889, 1.09515451611, 1.23351063629, 1.14686587466, 0.899794147888, 6.36440462259, 6.63982033096, 1.70011178618, 4.20097971547, 0.00134144549056, 1.31052883232, 3.24161477562, 1.99697447287, 1.65431584838, 0.405808264722, 0.545519017049, 7.14534544428) / 21</f>
        <v>2.2587324870559757</v>
      </c>
      <c r="E637" t="s">
        <v>8</v>
      </c>
      <c r="F637">
        <v>52.683799999999998</v>
      </c>
      <c r="G637">
        <v>46.5794</v>
      </c>
      <c r="H637" s="1">
        <f t="shared" si="9"/>
        <v>49.631599999999999</v>
      </c>
    </row>
    <row r="638" spans="1:8" x14ac:dyDescent="0.25">
      <c r="A638" t="s">
        <v>804</v>
      </c>
      <c r="B638" t="s">
        <v>856</v>
      </c>
      <c r="C638" t="s">
        <v>805</v>
      </c>
      <c r="D638" s="1">
        <f>SUM(0.203981291074, 0.487057900288, 2.62724024372, 4.22794303329, 1.82889331872, 2.23337702207, 0.516157450698, 0.00371258250319, 1.99194494293, 1.14432278468, 0.00877894379007, 0.019271119373, 0.558545125164, 0.0000203968358984, 0.122397850342, 0.815278683856, 0.144316798036, 2.04354727434, 2.10799292637, 1.75009302473, 0.924307309538) / 21</f>
        <v>1.1313895248737218</v>
      </c>
      <c r="E638" t="s">
        <v>8</v>
      </c>
      <c r="F638">
        <v>5.6693199999999999</v>
      </c>
      <c r="G638">
        <v>6.1616600000000004</v>
      </c>
      <c r="H638" s="1">
        <f t="shared" si="9"/>
        <v>5.9154900000000001</v>
      </c>
    </row>
    <row r="639" spans="1:8" x14ac:dyDescent="0.25">
      <c r="A639" t="s">
        <v>804</v>
      </c>
      <c r="B639" t="s">
        <v>857</v>
      </c>
      <c r="C639" t="s">
        <v>806</v>
      </c>
      <c r="D639" s="1">
        <f>SUM(0.000699403012696, 6.79495389243, 1.26614483941, 1.18018061277, 38.6240999174, 0.552220823942, 0.617146847663, 0.636806231215, 10.6405488752, 1.08726976891, 0.809130497871, 13.3605763233, 2.83768672519, 4.43860300402, 0.869772757806, 5.81198205793, 1.594452121, 0.0610103782637, 20.4020127196, 0.408664853042, 4.897298663) / 21</f>
        <v>5.5662505387131134</v>
      </c>
      <c r="E639" t="s">
        <v>8</v>
      </c>
      <c r="F639">
        <v>5.6693199999999999</v>
      </c>
      <c r="G639">
        <v>6.1616600000000004</v>
      </c>
      <c r="H639" s="1">
        <f t="shared" si="9"/>
        <v>5.9154900000000001</v>
      </c>
    </row>
    <row r="640" spans="1:8" x14ac:dyDescent="0.25">
      <c r="A640" t="s">
        <v>804</v>
      </c>
      <c r="B640" t="s">
        <v>858</v>
      </c>
      <c r="C640" t="s">
        <v>807</v>
      </c>
      <c r="D640" s="1">
        <f>SUM(3.54033047971, 9.15663333143, 2.79047258611, 0.977764982523, 2.16226480899, 0.0422031362732, 1.11323237396, 8.70398355038, 3.82744046966, 0.0224020769495, 1.06181220646, 2.17614923491, 6.80782747462, 0.124506599342, 0.0311896139572, 6.19954381076, 0.0497706426114, 2.31825664185, 20.6863243703, 0.190481296238, 10.0724266206) / 21</f>
        <v>3.9073817289349662</v>
      </c>
      <c r="E640" t="s">
        <v>8</v>
      </c>
      <c r="F640">
        <v>5.6693199999999999</v>
      </c>
      <c r="G640">
        <v>6.1616600000000004</v>
      </c>
      <c r="H640" s="1">
        <f t="shared" si="9"/>
        <v>5.9154900000000001</v>
      </c>
    </row>
    <row r="641" spans="1:8" x14ac:dyDescent="0.25">
      <c r="A641" t="s">
        <v>804</v>
      </c>
      <c r="B641" t="s">
        <v>859</v>
      </c>
      <c r="C641" t="s">
        <v>808</v>
      </c>
      <c r="D641" s="1">
        <f>SUM(0.802001808478, 0.0159627259277, 3.70730038171, 0.196231700238, 0.903104517756, 1.37198213782, 2.45272210577, 0.00000107476122759, 0.146550979207, 0, 2.3726351128, 3.38096460669, 0.632289945245, 0.0474076344391, 4.16028496569, 0.872794405871, 1.00488628654, 23.8690258056, 14.8610117403, 0.652430175395, 0.389939265572) / 21</f>
        <v>2.9447393988480961</v>
      </c>
      <c r="E641" t="s">
        <v>8</v>
      </c>
      <c r="F641">
        <v>5.6693199999999999</v>
      </c>
      <c r="G641">
        <v>6.1616600000000004</v>
      </c>
      <c r="H641" s="1">
        <f t="shared" si="9"/>
        <v>5.9154900000000001</v>
      </c>
    </row>
    <row r="642" spans="1:8" x14ac:dyDescent="0.25">
      <c r="A642" t="s">
        <v>809</v>
      </c>
      <c r="B642" t="s">
        <v>856</v>
      </c>
      <c r="C642" t="s">
        <v>810</v>
      </c>
      <c r="D642" s="1">
        <f>SUM(0.1095245052, 0.345709226285, 0.000269059319442, 0.81717522759, 4.05953577926, 0.00451930210624, 1.75901218837, 0.462916307771, 0.0153703528614, 1.381527385, 2.16130301847, 1.51396666271, 0.474161543144, 3.34717319342, 2.24629233036, 0.589408657263, 0.374139744942, 2.82912167216, 0.706153285931, 1.48726001266, 2.43093275191) / 21</f>
        <v>1.2912129622253847</v>
      </c>
      <c r="E642" t="s">
        <v>8</v>
      </c>
      <c r="F642">
        <v>76.838499999999996</v>
      </c>
      <c r="G642">
        <v>60.78</v>
      </c>
      <c r="H642" s="1">
        <f t="shared" si="9"/>
        <v>68.809249999999992</v>
      </c>
    </row>
    <row r="643" spans="1:8" x14ac:dyDescent="0.25">
      <c r="A643" t="s">
        <v>809</v>
      </c>
      <c r="B643" t="s">
        <v>857</v>
      </c>
      <c r="C643" t="s">
        <v>811</v>
      </c>
      <c r="D643" s="1">
        <f>SUM(0.718762022471, 0.384302760382, 2.28700069658, 5.28781433679, 4.98229772407, 0.539335889864, 7.49295413044, 0.972302115335, 0.0210804027956, 0.0181503680481, 1.89768726334, 0.0000363259685059, 0.29072072031, 1.15199780659, 1.01679769968, 1.91584023082, 9.21448411768, 0.00648316577059, 0.612233678783, 5.12600992208, 0.322489465837) / 21</f>
        <v>2.1075609925540384</v>
      </c>
      <c r="E643" t="s">
        <v>8</v>
      </c>
      <c r="F643">
        <v>76.838499999999996</v>
      </c>
      <c r="G643">
        <v>60.78</v>
      </c>
      <c r="H643" s="1">
        <f t="shared" ref="H643:H677" si="10">IF(AND(F643="-",G643="-"),"-",AVERAGE(F643:G643))</f>
        <v>68.809249999999992</v>
      </c>
    </row>
    <row r="644" spans="1:8" x14ac:dyDescent="0.25">
      <c r="A644" t="s">
        <v>809</v>
      </c>
      <c r="B644" t="s">
        <v>858</v>
      </c>
      <c r="C644" t="s">
        <v>812</v>
      </c>
      <c r="D644" s="1">
        <f>SUM(1.10369802661, 0.122758319549, 0.0858570067037, 0.101281661654, 0.174577840804, 6.28339814213, 0.023986679583, 0.675175192188, 0.0456497233068, 0.0989260582968, 0.750497061214, 0.0417778741183, 1.30797883235, 1.23663719684, 2.31924734809, 0.0419554912299, 0.000315877287482, 0.0652185002302, 0.0643292284005, 8.68826548234, 0.682496949908) / 21</f>
        <v>1.1387632615635086</v>
      </c>
      <c r="E644" t="s">
        <v>8</v>
      </c>
      <c r="F644">
        <v>76.838499999999996</v>
      </c>
      <c r="G644">
        <v>60.78</v>
      </c>
      <c r="H644" s="1">
        <f t="shared" si="10"/>
        <v>68.809249999999992</v>
      </c>
    </row>
    <row r="645" spans="1:8" x14ac:dyDescent="0.25">
      <c r="A645" t="s">
        <v>809</v>
      </c>
      <c r="B645" t="s">
        <v>859</v>
      </c>
      <c r="C645" t="s">
        <v>813</v>
      </c>
      <c r="D645" s="1">
        <f>SUM(4.50177251699, 0.312950578323, 0.928179616801, 1.42973872189, 0.0165267946434, 0.270856040771, 0.160495619062, 0.0948710412824, 1.20412927133, 0.347282265304, 0.588175934575, 0.0383921729, 1.16150436705, 0.0119988119258, 0.0497559946756, 0.138505118308, 0.0926801043589, 3.40286852997, 0.29990782419, 1.77782483967, 1.8028628387) / 21</f>
        <v>0.88720376203429063</v>
      </c>
      <c r="E645" t="s">
        <v>8</v>
      </c>
      <c r="F645">
        <v>76.838499999999996</v>
      </c>
      <c r="G645">
        <v>60.78</v>
      </c>
      <c r="H645" s="1">
        <f t="shared" si="10"/>
        <v>68.809249999999992</v>
      </c>
    </row>
    <row r="646" spans="1:8" x14ac:dyDescent="0.25">
      <c r="A646" t="s">
        <v>814</v>
      </c>
      <c r="B646" t="s">
        <v>856</v>
      </c>
      <c r="C646" t="s">
        <v>815</v>
      </c>
      <c r="D646" s="1">
        <f>SUM(8.62281846841, 0.0206994276918, 0.660104639578, 8.01406357931, 3.17463026255, 0.292126205538, 8.42559172418, 9.84560044731, 13.0842655001, 0.642395528026, 11.2158376582, 0.0930251407376, 6.60614425363, 2.05187625791, 4.9618165263, 39.6666366881, 2.54900820416, 2.54430012859, 3.21865681852, 1.14723694274, 0.0128106532865) / 21</f>
        <v>6.0404592883270425</v>
      </c>
      <c r="E646" t="s">
        <v>29</v>
      </c>
      <c r="F646">
        <v>25.618099999999998</v>
      </c>
      <c r="G646">
        <v>21.312200000000001</v>
      </c>
      <c r="H646" s="1">
        <f t="shared" si="10"/>
        <v>23.465150000000001</v>
      </c>
    </row>
    <row r="647" spans="1:8" x14ac:dyDescent="0.25">
      <c r="A647" t="s">
        <v>814</v>
      </c>
      <c r="B647" t="s">
        <v>857</v>
      </c>
      <c r="C647" t="s">
        <v>816</v>
      </c>
      <c r="D647" s="1">
        <f>SUM(3.74568731017, 1.23198092939, 2.1782175732, 0.641413797283, 17.7444888388, 3.02918084854, 0.0814101417828, 10.0456749201, 17.4274023842, 21.7696324556, 6.66584042914, 98.8082197623, 5.22869872253, 1.61960113865, 1.07539564352, 9.90791098002, 2.63135509953, 0.353109221716, 27.466260776, 0.00914885912894, 8.39633060906) / 21</f>
        <v>11.431283830507656</v>
      </c>
      <c r="E647" t="s">
        <v>29</v>
      </c>
      <c r="F647">
        <v>25.618099999999998</v>
      </c>
      <c r="G647">
        <v>21.312200000000001</v>
      </c>
      <c r="H647" s="1">
        <f t="shared" si="10"/>
        <v>23.465150000000001</v>
      </c>
    </row>
    <row r="648" spans="1:8" x14ac:dyDescent="0.25">
      <c r="A648" t="s">
        <v>814</v>
      </c>
      <c r="B648" t="s">
        <v>858</v>
      </c>
      <c r="C648" t="s">
        <v>817</v>
      </c>
      <c r="D648" s="1">
        <f>SUM(10.5051739597, 1.66163964972, 5.16623587834, 6.52824183464, 29.8617203284, 3.01740580564, 2.43783647023, 9.95146438594, 1.82067707244, 0.847061319112, 13.9101237807, 7.30938996813, 0.779894581483, 1.46592231535, 5.93618662437, 1.54672107361, 0.941849088664, 8.5357885305, 0.653782413258, 16.0427471059, 0.046527741858) / 21</f>
        <v>6.1412566632373826</v>
      </c>
      <c r="E648" t="s">
        <v>29</v>
      </c>
      <c r="F648">
        <v>25.618099999999998</v>
      </c>
      <c r="G648">
        <v>21.312200000000001</v>
      </c>
      <c r="H648" s="1">
        <f t="shared" si="10"/>
        <v>23.465150000000001</v>
      </c>
    </row>
    <row r="649" spans="1:8" x14ac:dyDescent="0.25">
      <c r="A649" t="s">
        <v>814</v>
      </c>
      <c r="B649" t="s">
        <v>859</v>
      </c>
      <c r="C649" t="s">
        <v>818</v>
      </c>
      <c r="D649" s="1">
        <f>SUM(0.420399267752, 2.00287589346, 2.44361911103, 1.08248688324, 9.40457369475, 0.878191649267, 1.37917982405, 8.3192691407, 0.670557540045, 0.0149051553962, 0.477153395947, 3.57041934953, 6.96661250813, 0.205867938662, 1.75395016255, 0.142602635923, 0.114432093431, 0.0231275068331, 4.18613967028, 0.258957692311, 4.08190911334) / 21</f>
        <v>2.3046300107917754</v>
      </c>
      <c r="E649" t="s">
        <v>29</v>
      </c>
      <c r="F649">
        <v>25.618099999999998</v>
      </c>
      <c r="G649">
        <v>21.312200000000001</v>
      </c>
      <c r="H649" s="1">
        <f t="shared" si="10"/>
        <v>23.465150000000001</v>
      </c>
    </row>
    <row r="650" spans="1:8" x14ac:dyDescent="0.25">
      <c r="A650" t="s">
        <v>819</v>
      </c>
      <c r="B650" t="s">
        <v>856</v>
      </c>
      <c r="C650" t="s">
        <v>820</v>
      </c>
      <c r="D650" s="1">
        <f>SUM(2.09323815805, 0.147008975287, 0.382763491272, 27.9246221675, 1.06360002321, 9.62563125084, 19.9129529413, 1.89725445793, 0.603952057762, 5.59524643008, 27.8039918252, 1.10911723799, 0.00812911702824, 25.6833128079, 5.09184263134, 0.000403256693257, 0.847372980787, 23.1997372198, 0.0997565697445, 14.5443571146, 14.7612501108) / 21</f>
        <v>8.6855019440530477</v>
      </c>
      <c r="E650" t="s">
        <v>29</v>
      </c>
      <c r="F650">
        <v>28.766400000000001</v>
      </c>
      <c r="G650">
        <v>29.140899999999998</v>
      </c>
      <c r="H650" s="1">
        <f t="shared" si="10"/>
        <v>28.95365</v>
      </c>
    </row>
    <row r="651" spans="1:8" x14ac:dyDescent="0.25">
      <c r="A651" t="s">
        <v>819</v>
      </c>
      <c r="B651" t="s">
        <v>857</v>
      </c>
      <c r="C651" t="s">
        <v>821</v>
      </c>
      <c r="D651" s="1">
        <f>SUM(0.325198820886, 0.12035171945, 0.0155033813046, 25.3192194324, 8.84139605849, 11.2041120044, 4.04640094508, 0.505154753182, 0.594651468893, 0.52477019157, 13.329697286, 2.77533377458, 5.80298722771, 4.12653941929, 1.46034859493, 0.375642094173, 0.0450362468758, 26.5421687412, 0.0928530820597, 0.287184712265, 23.0430082749) / 21</f>
        <v>6.1608361061732904</v>
      </c>
      <c r="E651" t="s">
        <v>29</v>
      </c>
      <c r="F651">
        <v>28.766400000000001</v>
      </c>
      <c r="G651">
        <v>29.140899999999998</v>
      </c>
      <c r="H651" s="1">
        <f t="shared" si="10"/>
        <v>28.95365</v>
      </c>
    </row>
    <row r="652" spans="1:8" x14ac:dyDescent="0.25">
      <c r="A652" t="s">
        <v>819</v>
      </c>
      <c r="B652" t="s">
        <v>858</v>
      </c>
      <c r="C652" t="s">
        <v>822</v>
      </c>
      <c r="D652" s="1">
        <f>SUM(0.122122506214, 0.269866841797, 2.66727580582, 13.6710399012, 0.909723038339, 3.74351494924, 9.11304895469, 0.048392380412, 7.61938452627, 0.0421089278051, 24.7650009655, 4.36975930991, 0.00955980615949, 4.34966957796, 0.292449142992, 0.0209197496824, 0.0818674323565, 8.86767819789, 1.86337387309, 1.99585442953, 1.35264676685) / 21</f>
        <v>4.1035836706527373</v>
      </c>
      <c r="E652" t="s">
        <v>29</v>
      </c>
      <c r="F652">
        <v>28.766400000000001</v>
      </c>
      <c r="G652">
        <v>29.140899999999998</v>
      </c>
      <c r="H652" s="1">
        <f t="shared" si="10"/>
        <v>28.95365</v>
      </c>
    </row>
    <row r="653" spans="1:8" x14ac:dyDescent="0.25">
      <c r="A653" t="s">
        <v>819</v>
      </c>
      <c r="B653" t="s">
        <v>859</v>
      </c>
      <c r="C653" t="s">
        <v>823</v>
      </c>
      <c r="D653" s="1">
        <f>SUM(0.0000526632997299, 1.84968975527, 1.30476618566, 61.0286432192, 1.46765783356, 15.6317304856, 28.9924177188, 4.14016269777, 2.63999170269, 2.26338641445, 86.1179768597, 0.817454898185, 1.62670729265, 35.5066290828, 3.95132274307, 0.412066262571, 0.479503633395, 60.732996118, 0.800619715377, 2.89214365909, 14.7059150819) / 21</f>
        <v>15.588658763001796</v>
      </c>
      <c r="E653" t="s">
        <v>29</v>
      </c>
      <c r="F653">
        <v>28.766400000000001</v>
      </c>
      <c r="G653">
        <v>29.140899999999998</v>
      </c>
      <c r="H653" s="1">
        <f t="shared" si="10"/>
        <v>28.95365</v>
      </c>
    </row>
    <row r="654" spans="1:8" x14ac:dyDescent="0.25">
      <c r="A654" t="s">
        <v>824</v>
      </c>
      <c r="B654" t="s">
        <v>856</v>
      </c>
      <c r="C654" t="s">
        <v>825</v>
      </c>
      <c r="D654" s="1">
        <f>SUM(48.7031227724, 320.368025117, 3310.79185651, 2.00105622141, 66.0929822986, 62.9833775148, 188.246565521, 47.8774735632, 40.7780667807, 7355.23565736, 29.1469337746, 45.7402238994, 25.5763752866, 139.960638129, 48.8339894323, 57.9645264527, 4494.42023562, 14.9660533493, 170.96426971, 35.031605299, 188.542672827) / 21</f>
        <v>794.96312892566721</v>
      </c>
      <c r="E654" t="s">
        <v>29</v>
      </c>
      <c r="F654">
        <v>0.111205</v>
      </c>
      <c r="G654">
        <v>0.147371</v>
      </c>
      <c r="H654" s="1">
        <f t="shared" si="10"/>
        <v>0.12928800000000001</v>
      </c>
    </row>
    <row r="655" spans="1:8" x14ac:dyDescent="0.25">
      <c r="A655" t="s">
        <v>824</v>
      </c>
      <c r="B655" t="s">
        <v>857</v>
      </c>
      <c r="C655" t="s">
        <v>826</v>
      </c>
      <c r="D655" s="1">
        <f>SUM(0.720075177595, 0.55920109686, 0.0521646192023, 2.53088300205, 0.270702915553, 0.107014201161, 0.884843330759, 0.93159277341, 0.38456383537, 0.382690719202, 0.516504290618, 3.39693198123, 0.230300311598, 0.00962340011942, 3.5053668289, 0.891148133112, 0.468031765314, 6.8945910642, 2.62717448808, 0.041831747734, 7.52040850802) / 21</f>
        <v>1.5678878185756058</v>
      </c>
      <c r="E655" t="s">
        <v>29</v>
      </c>
      <c r="F655">
        <v>0.111205</v>
      </c>
      <c r="G655">
        <v>0.147371</v>
      </c>
      <c r="H655" s="1">
        <f t="shared" si="10"/>
        <v>0.12928800000000001</v>
      </c>
    </row>
    <row r="656" spans="1:8" x14ac:dyDescent="0.25">
      <c r="A656" t="s">
        <v>824</v>
      </c>
      <c r="B656" t="s">
        <v>858</v>
      </c>
      <c r="C656" t="s">
        <v>827</v>
      </c>
      <c r="D656" s="1">
        <f>SUM(0.823168776891, 1.00881140237, 0.104429965699, 0.00323085650913, 3.78776704631, 0.1631696875, 1.15006491952, 1.07601590474, 0.53029949312, 2.99581844057, 0.450992506415, 0.131133493044, 0.0694165553966, 0.555754475805, 0.261499406269, 0.510936542788, 0.265353271463, 1.1908960378, 0.00345176695288, 0.099802392417, 0.986259755718) / 21</f>
        <v>0.76991774749036235</v>
      </c>
      <c r="E656" t="s">
        <v>29</v>
      </c>
      <c r="F656">
        <v>0.111205</v>
      </c>
      <c r="G656">
        <v>0.147371</v>
      </c>
      <c r="H656" s="1">
        <f t="shared" si="10"/>
        <v>0.12928800000000001</v>
      </c>
    </row>
    <row r="657" spans="1:8" x14ac:dyDescent="0.25">
      <c r="A657" t="s">
        <v>824</v>
      </c>
      <c r="B657" t="s">
        <v>859</v>
      </c>
      <c r="C657" t="s">
        <v>828</v>
      </c>
      <c r="D657" s="1">
        <f>SUM(0.862669842677, 0.585907064157, 0.178556304537, 0.622719276399, 0.902828643774, 0.622511985062, 0.0505903221003, 0.862669842677, 0.585907064157, 0.178556304537, 0.622719276399, 0.902828643774, 0.622511985062, 0.0505903221003, 1.31258212176, 0.753011034117, 0.212751099719, 2.74360825598, 2.30336408285, 5.79069410367, 0.312467999415) / 21</f>
        <v>1.003811694043981</v>
      </c>
      <c r="E657" t="s">
        <v>29</v>
      </c>
      <c r="F657">
        <v>0.111205</v>
      </c>
      <c r="G657">
        <v>0.147371</v>
      </c>
      <c r="H657" s="1">
        <f t="shared" si="10"/>
        <v>0.12928800000000001</v>
      </c>
    </row>
    <row r="658" spans="1:8" x14ac:dyDescent="0.25">
      <c r="A658" t="s">
        <v>829</v>
      </c>
      <c r="B658" t="s">
        <v>856</v>
      </c>
      <c r="C658" t="s">
        <v>830</v>
      </c>
      <c r="D658" s="1">
        <f>SUM(0.0478160111779, 0.0392517209888, 0.521289742791, 0.111492546519, 3.02478002566, 1.44006521936, 0.443740300575, 0.297515345543, 0.0985821801982, 0.285754623206, 0.123543919048, 0.30838107182, 1.47533642834, 0.0104988891556, 0.0188658063522, 4.33977077841, 0.714829188684, 2.08894534887, 0.0257701134515, 0.00547752237317, 0.563377304235) / 21</f>
        <v>0.76119448032182724</v>
      </c>
      <c r="E658" t="s">
        <v>8</v>
      </c>
      <c r="F658">
        <v>3.8244899999999999</v>
      </c>
      <c r="G658">
        <v>3.6832699999999998</v>
      </c>
      <c r="H658" s="1">
        <f t="shared" si="10"/>
        <v>3.7538799999999997</v>
      </c>
    </row>
    <row r="659" spans="1:8" x14ac:dyDescent="0.25">
      <c r="A659" t="s">
        <v>829</v>
      </c>
      <c r="B659" t="s">
        <v>857</v>
      </c>
      <c r="C659" t="s">
        <v>831</v>
      </c>
      <c r="D659" s="1">
        <f>SUM(0.633601348512, 4.24286823473, 2.14775870038, 0.0878658356482, 18.8404960277, 1.74545299455, 2.12321664183, 0.550782603497, 12.2107913163, 1.83329472469, 3.92369697318, 77.0282788394, 0.762502483881, 0.605113303796, 0.0112978127809, 5.03217990447, 0.0307958655601, 0.00433822557451, 1.50970801989, 1.01836124754, 0.247419467611) / 21</f>
        <v>6.4090390748343209</v>
      </c>
      <c r="E659" t="s">
        <v>8</v>
      </c>
      <c r="F659">
        <v>3.8244899999999999</v>
      </c>
      <c r="G659">
        <v>3.6832699999999998</v>
      </c>
      <c r="H659" s="1">
        <f t="shared" si="10"/>
        <v>3.7538799999999997</v>
      </c>
    </row>
    <row r="660" spans="1:8" x14ac:dyDescent="0.25">
      <c r="A660" t="s">
        <v>829</v>
      </c>
      <c r="B660" t="s">
        <v>858</v>
      </c>
      <c r="C660" t="s">
        <v>832</v>
      </c>
      <c r="D660" s="1">
        <f>SUM(6.5130526087, 3.07348214043, 0.00228806418743, 2.43205581446, 0.876094798939, 1.67693794703, 2.02070232228, 0.342912957878, 4.42039911298, 0.597795564177, 1.27038202107, 0.780185193724, 0.682476991265, 2.44880234168, 3.18636654409, 12.0892971356, 0.00388101476633, 1.59515792086, 16.0483929709, 15.0419792264, 0.185707160332) / 21</f>
        <v>3.585159516749941</v>
      </c>
      <c r="E660" t="s">
        <v>8</v>
      </c>
      <c r="F660">
        <v>3.8244899999999999</v>
      </c>
      <c r="G660">
        <v>3.6832699999999998</v>
      </c>
      <c r="H660" s="1">
        <f t="shared" si="10"/>
        <v>3.7538799999999997</v>
      </c>
    </row>
    <row r="661" spans="1:8" x14ac:dyDescent="0.25">
      <c r="A661" t="s">
        <v>829</v>
      </c>
      <c r="B661" t="s">
        <v>859</v>
      </c>
      <c r="C661" t="s">
        <v>833</v>
      </c>
      <c r="D661" s="1">
        <f>SUM(0.656010320967, 1.13831401097, 0.000371924429443, 2.1041820704, 10.5659625394, 0.0209221676401, 5.98964475663, 0.955730339445, 1.79446648378, 0.918849269412, 4.18866692621, 11.3273745651, 6.52740544854, 0.467039907055, 1.06581251674, 0.0916237496667, 0.285618696911, 0.00488480184276, 1.91403282335, 0.298881090811, 1.97686717573) / 21</f>
        <v>2.4901267421442865</v>
      </c>
      <c r="E661" t="s">
        <v>8</v>
      </c>
      <c r="F661">
        <v>3.8244899999999999</v>
      </c>
      <c r="G661">
        <v>3.6832699999999998</v>
      </c>
      <c r="H661" s="1">
        <f t="shared" si="10"/>
        <v>3.7538799999999997</v>
      </c>
    </row>
    <row r="662" spans="1:8" x14ac:dyDescent="0.25">
      <c r="A662" t="s">
        <v>834</v>
      </c>
      <c r="B662" t="s">
        <v>856</v>
      </c>
      <c r="C662" t="s">
        <v>835</v>
      </c>
      <c r="D662" s="1">
        <f>SUM(7.48194357032, 0.94299913333, 0.297476681499, 0.33205489321, 22.3816925014, 2.40679306908, 5.88621511128, 12.5865072572, 0.370176813106, 0.442072056277, 0.810292564206, 3.11246952471, 6.04520221762, 0.58164180095, 8.48747020212, 1.03372471133, 1.11548758626, 0.394818208514, 5.28920439065, 12.0796636876, 0.621870297213) / 21</f>
        <v>4.4142750608511898</v>
      </c>
      <c r="E662" t="s">
        <v>29</v>
      </c>
      <c r="F662">
        <v>19.633299999999998</v>
      </c>
      <c r="G662">
        <v>21.2119</v>
      </c>
      <c r="H662" s="1">
        <f t="shared" si="10"/>
        <v>20.422599999999999</v>
      </c>
    </row>
    <row r="663" spans="1:8" x14ac:dyDescent="0.25">
      <c r="A663" t="s">
        <v>834</v>
      </c>
      <c r="B663" t="s">
        <v>857</v>
      </c>
      <c r="C663" t="s">
        <v>836</v>
      </c>
      <c r="D663" s="1">
        <f>SUM(2.66852873584, 16.4727467699, 13.4956185391, 1.54027086603, 52.4577745317, 4.14196160935, 5.5339121685, 0.65061965133, 1.07185466022, 1.66777852425, 2.06100829457, 30.6463537426, 0.54802542926, 0.238716900813, 0.0876041761951, 6.33312850285, 0.0000666216669582, 1.44808046625, 0.688734467833, 1.21779344226, 0.0187572113801) / 21</f>
        <v>6.8090159672332433</v>
      </c>
      <c r="E663" t="s">
        <v>29</v>
      </c>
      <c r="F663">
        <v>19.633299999999998</v>
      </c>
      <c r="G663">
        <v>21.2119</v>
      </c>
      <c r="H663" s="1">
        <f t="shared" si="10"/>
        <v>20.422599999999999</v>
      </c>
    </row>
    <row r="664" spans="1:8" x14ac:dyDescent="0.25">
      <c r="A664" t="s">
        <v>834</v>
      </c>
      <c r="B664" t="s">
        <v>858</v>
      </c>
      <c r="C664" t="s">
        <v>837</v>
      </c>
      <c r="D664" s="1">
        <f>SUM(2.12671105591, 0.310495462107, 0.166839767008, 0.00125937305855, 1.25279757673, 4.2858128546, 0.104922664956, 0.307585848199, 1.60916480887, 0.00253996970338, 0.338758496627, 5.96461530035, 3.7852274363, 0.060910034399, 0.141613219187, 4.40860813454, 0.0143282708923, 0.329578082827, 1.51274888216, 2.05394017017, 0.0370873386619) / 21</f>
        <v>1.3721687974883874</v>
      </c>
      <c r="E664" t="s">
        <v>29</v>
      </c>
      <c r="F664">
        <v>19.633299999999998</v>
      </c>
      <c r="G664">
        <v>21.2119</v>
      </c>
      <c r="H664" s="1">
        <f t="shared" si="10"/>
        <v>20.422599999999999</v>
      </c>
    </row>
    <row r="665" spans="1:8" x14ac:dyDescent="0.25">
      <c r="A665" t="s">
        <v>834</v>
      </c>
      <c r="B665" t="s">
        <v>859</v>
      </c>
      <c r="C665" t="s">
        <v>838</v>
      </c>
      <c r="D665" s="1">
        <f>SUM(32.9742341566, 0.437722608183, 817.005622303, 63.1787772894, 231.996107216, 0.0284452256954, 76.8392888304, 30.0787720077, 0.682666921247, 120.781429872, 79.014987724, 99.1949627276, 11.145312405, 100.286258984, 28.4143564524, 4.17606683821, 332.783628388, 72.6368086811, 47.9134965761, 4.56219665889, 74.8987696096) / 21</f>
        <v>106.14428149881549</v>
      </c>
      <c r="E665" t="s">
        <v>29</v>
      </c>
      <c r="F665">
        <v>19.633299999999998</v>
      </c>
      <c r="G665">
        <v>21.2119</v>
      </c>
      <c r="H665" s="1">
        <f t="shared" si="10"/>
        <v>20.422599999999999</v>
      </c>
    </row>
    <row r="666" spans="1:8" x14ac:dyDescent="0.25">
      <c r="A666" t="s">
        <v>839</v>
      </c>
      <c r="B666" t="s">
        <v>856</v>
      </c>
      <c r="C666" t="s">
        <v>840</v>
      </c>
      <c r="D666" s="1">
        <f>SUM(0.00770566176335, 9.97569108803, 0.451394936996, 2.11452612148, 0.927321993463, 2.20822702665, 0.0120127171244, 0.95424871128, 15.5591959485, 2.02910694497, 4.37249908588, 1.48565319246, 0.0806838261274, 0.0914806764876, 0.131009786231, 6.50345438225, 0.997140717151, 2.14615785042, 12.5562143438, 0.0192716702597, 0.136713148528) / 21</f>
        <v>2.9885576109453065</v>
      </c>
      <c r="E666" t="s">
        <v>8</v>
      </c>
      <c r="F666">
        <v>32.440399999999997</v>
      </c>
      <c r="G666">
        <v>34.145600000000002</v>
      </c>
      <c r="H666" s="1">
        <f t="shared" si="10"/>
        <v>33.292999999999999</v>
      </c>
    </row>
    <row r="667" spans="1:8" x14ac:dyDescent="0.25">
      <c r="A667" t="s">
        <v>839</v>
      </c>
      <c r="B667" t="s">
        <v>857</v>
      </c>
      <c r="C667" t="s">
        <v>841</v>
      </c>
      <c r="D667" s="1">
        <f>SUM(0.0426881720803, 3.31253643822, 0.576998626775, 1.62873892656, 13.4451536906, 0.606013062642, 0.0283401903352, 2.36704232899, 6.71348688187, 0.745304466742, 0.0222807006402, 25.0583043878, 7.42047267775, 1.8361385377, 0.560917017787, 8.49212600396, 0.518853706272, 1.01350139472, 12.3833739948, 0.926936244437, 0.158051388467) / 21</f>
        <v>4.1836789923403659</v>
      </c>
      <c r="E667" t="s">
        <v>8</v>
      </c>
      <c r="F667">
        <v>32.440399999999997</v>
      </c>
      <c r="G667">
        <v>34.145600000000002</v>
      </c>
      <c r="H667" s="1">
        <f t="shared" si="10"/>
        <v>33.292999999999999</v>
      </c>
    </row>
    <row r="668" spans="1:8" x14ac:dyDescent="0.25">
      <c r="A668" t="s">
        <v>839</v>
      </c>
      <c r="B668" t="s">
        <v>858</v>
      </c>
      <c r="C668" t="s">
        <v>842</v>
      </c>
      <c r="D668" s="1">
        <f>SUM(4.23585627516, 9.05972565012, 2.30467081399, 0.415364090479, 0.680266509794, 5.25894413043, 0.135669189867, 1.16014880638, 4.82222959708, 0.0272544261954, 0.0092782443038, 3.4400237898, 1.85670273427, 0.808161054173, 0.105837332651, 3.85279824341, 2.40983727189, 0.274681180684, 6.93939836433, 1.13549855543, 2.12449716033) / 21</f>
        <v>2.4312782581317713</v>
      </c>
      <c r="E668" t="s">
        <v>8</v>
      </c>
      <c r="F668">
        <v>32.440399999999997</v>
      </c>
      <c r="G668">
        <v>34.145600000000002</v>
      </c>
      <c r="H668" s="1">
        <f t="shared" si="10"/>
        <v>33.292999999999999</v>
      </c>
    </row>
    <row r="669" spans="1:8" x14ac:dyDescent="0.25">
      <c r="A669" t="s">
        <v>839</v>
      </c>
      <c r="B669" t="s">
        <v>859</v>
      </c>
      <c r="C669" t="s">
        <v>843</v>
      </c>
      <c r="D669" s="1">
        <f>SUM(0.398977573313, 1.369749455, 0.478301870374, 1.05215006138, 9.30629283072, 0.0318157816383, 5.04706122757, 0.509282402743, 0.400002137153, 0.556167190293, 0.307836443393, 4.06878405737, 0.250556863179, 1.37959142675, 0.326298580889, 0.00000853976920181, 1.62498345983, 0.00114606212052, 0.916090491315, 0.134268196287, 0.016738995309) / 21</f>
        <v>1.3417192212569533</v>
      </c>
      <c r="E669" t="s">
        <v>8</v>
      </c>
      <c r="F669">
        <v>32.440399999999997</v>
      </c>
      <c r="G669">
        <v>34.145600000000002</v>
      </c>
      <c r="H669" s="1">
        <f t="shared" si="10"/>
        <v>33.292999999999999</v>
      </c>
    </row>
    <row r="670" spans="1:8" x14ac:dyDescent="0.25">
      <c r="A670" t="s">
        <v>844</v>
      </c>
      <c r="B670" t="s">
        <v>856</v>
      </c>
      <c r="C670" t="s">
        <v>845</v>
      </c>
      <c r="D670" s="1">
        <f>SUM(0.000316057665455, 0.0408073852021, 1.04311709743, 1.12972423779, 3.73433741756, 0.327889722937, 3.41419888756, 0.0000447129830757, 2.11738503589, 0.18284833, 2.98998496693, 5.13068850664, 0.00898526057562, 0.381573139007, 0.183638967352, 2.64606615514, 0.0179447618516, 0.132978792984, 0.0828476689563, 0.00175159346673, 0.327497310982) / 21</f>
        <v>1.1378393337572803</v>
      </c>
      <c r="E670" t="s">
        <v>8</v>
      </c>
      <c r="F670">
        <v>343.29199999999997</v>
      </c>
      <c r="G670">
        <v>349.93099999999998</v>
      </c>
      <c r="H670" s="1">
        <f t="shared" si="10"/>
        <v>346.61149999999998</v>
      </c>
    </row>
    <row r="671" spans="1:8" x14ac:dyDescent="0.25">
      <c r="A671" t="s">
        <v>844</v>
      </c>
      <c r="B671" t="s">
        <v>857</v>
      </c>
      <c r="C671" t="s">
        <v>846</v>
      </c>
      <c r="D671" s="1">
        <f>SUM(2.14284386388, 33.2237595261, 1.8552180174, 3.49457828333, 19.7387601078, 5.33694400025, 0.401225850623, 3.55142006871, 16.4494623913, 0.771294703205, 0.523906981699, 1.94569365384, 6.8647768834, 0.865668777077, 0.34782526082, 1.20411581782, 0.110008854516, 0.212279525086, 59.0324206227, 1.9518325941, 4.89266599258) / 21</f>
        <v>7.8531762750588578</v>
      </c>
      <c r="E671" t="s">
        <v>8</v>
      </c>
      <c r="F671">
        <v>343.29199999999997</v>
      </c>
      <c r="G671">
        <v>349.93099999999998</v>
      </c>
      <c r="H671" s="1">
        <f t="shared" si="10"/>
        <v>346.61149999999998</v>
      </c>
    </row>
    <row r="672" spans="1:8" x14ac:dyDescent="0.25">
      <c r="A672" t="s">
        <v>844</v>
      </c>
      <c r="B672" t="s">
        <v>858</v>
      </c>
      <c r="C672" t="s">
        <v>847</v>
      </c>
      <c r="D672" s="1">
        <f>SUM(0.432378571048, 0.0397848566989, 0.454630930962, 1.53577731269, 4.38637309699, 0.751770267827, 1.8993082959, 0.0118328946325, 1.33353773864, 3.93328321712, 3.84945835145, 11.6853299788, 0.0384310381239, 6.581023596, 5.36517184969, 0.00279649391913, 1.83932343101, 3.59894109654, 0.338093711447, 1.83994749425, 0.578859148979) / 21</f>
        <v>2.4045739701294013</v>
      </c>
      <c r="E672" t="s">
        <v>8</v>
      </c>
      <c r="F672">
        <v>343.29199999999997</v>
      </c>
      <c r="G672">
        <v>349.93099999999998</v>
      </c>
      <c r="H672" s="1">
        <f t="shared" si="10"/>
        <v>346.61149999999998</v>
      </c>
    </row>
    <row r="673" spans="1:8" x14ac:dyDescent="0.25">
      <c r="A673" t="s">
        <v>844</v>
      </c>
      <c r="B673" t="s">
        <v>859</v>
      </c>
      <c r="C673" t="s">
        <v>848</v>
      </c>
      <c r="D673" s="1">
        <f>SUM(5.92121193209, 1.04503311894, 0.723624838371, 6.32362119272, 6.85229663736, 2.19469292684, 2.84484039701, 1.42204579402, 6.38471739548, 1.40710337157, 1.73240686645, 9.87266768912, 1.93981915924, 1.8311335887, 9.42479683657, 0.554604728893, 0.114832046363, 2.81839303453, 24.1700595397, 0.733412273486, 4.75603285036) / 21</f>
        <v>4.4317783913244284</v>
      </c>
      <c r="E673" t="s">
        <v>8</v>
      </c>
      <c r="F673">
        <v>343.29199999999997</v>
      </c>
      <c r="G673">
        <v>349.93099999999998</v>
      </c>
      <c r="H673" s="1">
        <f t="shared" si="10"/>
        <v>346.61149999999998</v>
      </c>
    </row>
    <row r="674" spans="1:8" x14ac:dyDescent="0.25">
      <c r="A674" t="s">
        <v>849</v>
      </c>
      <c r="B674" t="s">
        <v>856</v>
      </c>
      <c r="C674" t="s">
        <v>850</v>
      </c>
      <c r="D674" s="1">
        <f>SUM(10.7965142369, 0.510875229404, 0.0507244092643, 4.77254246536, 0.0566414213648, 8.76731939379, 6.68533660753, 0.0130973020391, 0.0297757592101, 0.00181379862932, 0.135895657589, 3.60706805345, 0.0374377702478, 0.625014733277, 1.03477172034, 0.213322790753, 0.0790860407308, 1.9064346316, 0.00115781416814, 0.0046519980455, 2.10330759678) / 21</f>
        <v>1.97298997287966</v>
      </c>
      <c r="E674" t="s">
        <v>8</v>
      </c>
      <c r="F674">
        <v>41.121600000000001</v>
      </c>
      <c r="G674">
        <v>40.729300000000002</v>
      </c>
      <c r="H674" s="1">
        <f t="shared" si="10"/>
        <v>40.925449999999998</v>
      </c>
    </row>
    <row r="675" spans="1:8" x14ac:dyDescent="0.25">
      <c r="A675" t="s">
        <v>849</v>
      </c>
      <c r="B675" t="s">
        <v>857</v>
      </c>
      <c r="C675" t="s">
        <v>851</v>
      </c>
      <c r="D675" s="1">
        <f>SUM(1.31438052074, 0.416089037895, 0.2658853508, 5.59860865372, 13.2765570278, 5.28665371821, 5.84052702099, 0.331324069814, 0.293956609197, 0.147167262349, 1.82768618304, 0.212140966686, 1.60385978641, 3.73235142475, 0.00229764817438, 0.743785012098, 0.164599660613, 6.67924114624, 0.230646038814, 0.215793364691, 3.69398913488) / 21</f>
        <v>2.4703590303767324</v>
      </c>
      <c r="E675" t="s">
        <v>8</v>
      </c>
      <c r="F675">
        <v>41.121600000000001</v>
      </c>
      <c r="G675">
        <v>40.729300000000002</v>
      </c>
      <c r="H675" s="1">
        <f t="shared" si="10"/>
        <v>40.925449999999998</v>
      </c>
    </row>
    <row r="676" spans="1:8" x14ac:dyDescent="0.25">
      <c r="A676" t="s">
        <v>849</v>
      </c>
      <c r="B676" t="s">
        <v>858</v>
      </c>
      <c r="C676" t="s">
        <v>852</v>
      </c>
      <c r="D676" s="1">
        <f>SUM(2.20257809047, 6.13706455393, 0.460922117895, 1.57345466999, 15.4255564475, 2.65550171088, 11.1729745103, 6.25832962975, 0.975616468976, 0.476946345899, 2.14443638568, 7.27263003488, 5.73820708967, 3.93223492638, 12.867018435, 0.521232327396, 6.25405728474, 5.95356817701, 10.4814879937, 10.7457446838, 5.7651629589) / 21</f>
        <v>5.6673678496545721</v>
      </c>
      <c r="E676" t="s">
        <v>8</v>
      </c>
      <c r="F676">
        <v>41.121600000000001</v>
      </c>
      <c r="G676">
        <v>40.729300000000002</v>
      </c>
      <c r="H676" s="1">
        <f t="shared" si="10"/>
        <v>40.925449999999998</v>
      </c>
    </row>
    <row r="677" spans="1:8" x14ac:dyDescent="0.25">
      <c r="A677" t="s">
        <v>849</v>
      </c>
      <c r="B677" t="s">
        <v>859</v>
      </c>
      <c r="C677" t="s">
        <v>853</v>
      </c>
      <c r="D677" s="1">
        <f>SUM(0.955730339445, 0.91091634328, 4.58349265702, 0.0508980894968, 1.1872577493, 2.99497684199, 1.48479012111, 0.218960081622, 0.0167986046671, 0.0662796054119, 0.0647319043448, 1.55855390792, 0.0295600784079, 0.865433684269, 0.457787690141, 0.0352353884095, 0.176152050699, 0.577571488626, 0.0137500961313, 0.0411161735261, 0.15362800931) / 21</f>
        <v>0.7830295669108287</v>
      </c>
      <c r="E677" t="s">
        <v>8</v>
      </c>
      <c r="F677">
        <v>41.121600000000001</v>
      </c>
      <c r="G677">
        <v>40.729300000000002</v>
      </c>
      <c r="H677" s="1">
        <f t="shared" si="10"/>
        <v>40.925449999999998</v>
      </c>
    </row>
  </sheetData>
  <autoFilter ref="A1:H1"/>
  <conditionalFormatting sqref="D2:D677">
    <cfRule type="colorScale" priority="1">
      <colorScale>
        <cfvo type="num" val="0"/>
        <cfvo type="num" val="50"/>
        <color rgb="FFFFFFFF"/>
        <color rgb="FFFF0000"/>
      </colorScale>
    </cfRule>
  </conditionalFormatting>
  <conditionalFormatting sqref="E2:E677">
    <cfRule type="expression" dxfId="1" priority="2" stopIfTrue="1">
      <formula>NOT(ISERROR(SEARCH("yes",E2)))</formula>
    </cfRule>
  </conditionalFormatting>
  <conditionalFormatting sqref="F2:F677">
    <cfRule type="colorScale" priority="3">
      <colorScale>
        <cfvo type="num" val="0"/>
        <cfvo type="num" val="100"/>
        <color rgb="FFFFFFFF"/>
        <color rgb="FF33FF00"/>
      </colorScale>
    </cfRule>
  </conditionalFormatting>
  <conditionalFormatting sqref="G2:H677">
    <cfRule type="colorScale" priority="4">
      <colorScale>
        <cfvo type="num" val="0"/>
        <cfvo type="num" val="100"/>
        <color rgb="FFFFFFFF"/>
        <color rgb="FF33FF00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>
      <selection activeCell="B1" sqref="B1"/>
    </sheetView>
  </sheetViews>
  <sheetFormatPr defaultRowHeight="15" x14ac:dyDescent="0.25"/>
  <cols>
    <col min="1" max="1" width="9.42578125" bestFit="1" customWidth="1"/>
    <col min="2" max="2" width="12" bestFit="1" customWidth="1"/>
    <col min="3" max="3" width="20.140625" bestFit="1" customWidth="1"/>
    <col min="4" max="4" width="18.140625" bestFit="1" customWidth="1"/>
    <col min="5" max="5" width="10" hidden="1" customWidth="1"/>
    <col min="6" max="6" width="11" hidden="1" customWidth="1"/>
    <col min="7" max="7" width="12" bestFit="1" customWidth="1"/>
  </cols>
  <sheetData>
    <row r="1" spans="1:7" x14ac:dyDescent="0.25">
      <c r="A1" t="s">
        <v>0</v>
      </c>
      <c r="B1" t="s">
        <v>2</v>
      </c>
      <c r="C1" t="s">
        <v>854</v>
      </c>
      <c r="D1" t="s">
        <v>3</v>
      </c>
      <c r="E1" t="s">
        <v>4</v>
      </c>
      <c r="F1" t="s">
        <v>5</v>
      </c>
      <c r="G1" t="s">
        <v>855</v>
      </c>
    </row>
    <row r="2" spans="1:7" x14ac:dyDescent="0.25">
      <c r="A2" t="s">
        <v>694</v>
      </c>
      <c r="B2" s="1">
        <f>SUM(0.370719068906, 17.488124786, 0.0126423587921, 0.313414287138, 18.9019520317, 0.270251287458, 7.40154130098, 12.9093286786, 13.4425273586, 0.730028038135, 2.57742405367, 4.39730717479, 3.83240891058, 0.400820964444, 0.960024618698, 17.1149978607, 0.638883183991, 2.13234255918, 8.28574981074, 1.00270053427, 0.108696167054, 0.182625031957, 0.11541468207, 1.48854603189, 0.211810456459, 1.10242254911, 2.06957963334, 0.00608432362605, 0.000124211022016, 0.023726005461, 0.13333015516, 0.0290212838189, 0.0109238774312, 5.3964740763, 0.459601514931, 2.0705657897, 1.33153295061, 0.415058504803, 4.75275978126, 0.0266205348504, 1.44855067007, 3.00121006301, 46.2916307775, 4.13296349864, 13271.1593296, 86.5775127351, 351.004525658, 0.000428547901745, 227.965546372, 40.2888880723, 157.279859361, 10919.8784408, 64.3789291071, 923.772175844, 4.55838501771, 199.778730696, 44.3014391394, 42.4748598107, 14998.2615997, 104.524004016, 285.501601809, 5.90166299654, 212.629648436, 2.6351459051, 1.86658892927, 1.05106579451, 1.6944759978, 1.01918663697, 0.576597110579, 2.6885705598, 2.36439881721, 1.50540886953, 0.673002804149, 0.221891078583, 1.85330103367, 2.48410347917, 0.875831132267, 10.9167180284, 1.84928104157, 0.192005311282, 0.00937414118534, 5.92252796193, 1.52009483458, 6.87877524504) / 84</f>
        <v>502.10748064129507</v>
      </c>
      <c r="C2">
        <v>1</v>
      </c>
      <c r="D2" t="s">
        <v>29</v>
      </c>
      <c r="E2">
        <v>10.809799999999999</v>
      </c>
      <c r="F2">
        <v>10.346399999999999</v>
      </c>
      <c r="G2" s="1">
        <f t="shared" ref="G2:G66" si="0">IF(AND(E2="-",F2="-"),"-",AVERAGE(E2:F2))</f>
        <v>10.578099999999999</v>
      </c>
    </row>
    <row r="3" spans="1:7" x14ac:dyDescent="0.25">
      <c r="A3" t="s">
        <v>654</v>
      </c>
      <c r="B3" s="1">
        <f>SUM(54.9079969226, 11.1100987358, 619.240860172, 74.141511232, 101.095808489, 7.90114744776, 171.907483388, 54.7343512147, 19.7715472139, 145.572200289, 93.5100467126, 121.105166208, 68.368724997, 153.034459335, 64.6808628895, 13.5034467306, 490.204686656, 152.343899428, 106.8924345, 1.35265991043, 214.060624373, 32.3811870166, 157.599751577, 1019.85718366, 76.2520916189, 360.54232074, 37.3343144469, 51.60137489, 24.0151919873, 498.302679902, 330.413820745, 41.3218157944, 470.513064266, 7.54398423724, 21.721309828, 46.8053328064, 209.751607979, 1796.90151608, 81.559395276, 365.076445821, 18.137927817, 56.7888606396, 30.1132439944, 14.4713660285, 115.829214382, 48.792493066, 42.8574552441, 48.8633650824, 37.0208327102, 37.1079575677, 17.7766817299, 134.903312725, 38.2666181032, 120.027618577, 1.84190469596, 69.5235386831, 27.5976618979, 6.03194476372, 308.779609921, 63.9481441238, 55.2096269764, 29.0645804241, 9.39498454875, 61.2712739915, 81.2993862289, 4888.56265815, 173.844803878, 874.922397172, 7.47900644003, 144.723094179, 56.6950057148, 456.056639389, 3891.63450564, 194.020597059, 509.567257892, 7.77197684924, 166.342037372, 51.803793218, 476.056070391, 3839.44518433, 186.268041303, 446.860024795, 8.31792142178, 134.918943419) / 84</f>
        <v>313.79933295299537</v>
      </c>
      <c r="C3">
        <v>4</v>
      </c>
      <c r="D3" t="s">
        <v>29</v>
      </c>
      <c r="E3">
        <v>83.368300000000005</v>
      </c>
      <c r="F3">
        <v>67.268000000000001</v>
      </c>
      <c r="G3" s="1">
        <f t="shared" si="0"/>
        <v>75.318150000000003</v>
      </c>
    </row>
    <row r="4" spans="1:7" x14ac:dyDescent="0.25">
      <c r="A4" t="s">
        <v>824</v>
      </c>
      <c r="B4" s="1">
        <f>SUM(48.7031227724, 320.368025117, 3310.79185651, 2.00105622141, 66.0929822986, 62.9833775148, 188.246565521, 47.8774735632, 40.7780667807, 7355.23565736, 29.1469337746, 45.7402238994, 25.5763752866, 139.960638129, 48.8339894323, 57.9645264527, 4494.42023562, 14.9660533493, 170.96426971, 35.031605299, 188.542672827, 0.720075177595, 0.55920109686, 0.0521646192023, 2.53088300205, 0.270702915553, 0.107014201161, 0.884843330759, 0.93159277341, 0.38456383537, 0.382690719202, 0.516504290618, 3.39693198123, 0.230300311598, 0.00962340011942, 3.5053668289, 0.891148133112, 0.468031765314, 6.8945910642, 2.62717448808, 0.041831747734, 7.52040850802, 0.823168776891, 1.00881140237, 0.104429965699, 0.00323085650913, 3.78776704631, 0.1631696875, 1.15006491952, 1.07601590474, 0.53029949312, 2.99581844057, 0.450992506415, 0.131133493044, 0.0694165553966, 0.555754475805, 0.261499406269, 0.510936542788, 0.265353271463, 1.1908960378, 0.00345176695288, 0.099802392417, 0.986259755718, 0.862669842677, 0.585907064157, 0.178556304537, 0.622719276399, 0.902828643774, 0.622511985062, 0.0505903221003, 0.862669842677, 0.585907064157, 0.178556304537, 0.622719276399, 0.902828643774, 0.622511985062, 0.0505903221003, 1.31258212176, 0.753011034117, 0.212751099719, 2.74360825598, 2.30336408285, 5.79069410367, 0.312467999415) / 84</f>
        <v>199.5761865464444</v>
      </c>
      <c r="C4">
        <v>1</v>
      </c>
      <c r="D4" t="s">
        <v>29</v>
      </c>
      <c r="E4">
        <v>0.111205</v>
      </c>
      <c r="F4">
        <v>0.147371</v>
      </c>
      <c r="G4" s="1">
        <f t="shared" si="0"/>
        <v>0.12928800000000001</v>
      </c>
    </row>
    <row r="5" spans="1:7" x14ac:dyDescent="0.25">
      <c r="A5" t="s">
        <v>33</v>
      </c>
      <c r="B5" s="1">
        <f>SUM(7.83745717934, 13.1554732718, 0.724048440573, 2.5676842863, 4.41306214399, 257.526974453, 25.138457049, 21.3427883198, 71.0986008218, 2.79136653403, 8.82228585772, 2.24502997479, 472.80528675, 49.871592432, 10.4809222845, 34.3990835956, 2.10550874155, 1.39216377879, 5.35847552949, 509.532784353, 78.788042988, 12.2266029196, 77.0647687853, 0.00804372621104, 10.4474466497, 0.99934744746, 320.291221716, 16.0203012058, 3.36022845385, 36.0987481051, 0.647677886526, 2.64618897808, 2.29623981875, 278.557601655, 18.4119254921, 5.44774576242, 21.7191084176, 0.246582920879, 2.63440398001, 1.67244337235, 116.031181866, 6.05490823219, 23.6328052775, 29.3821645259, 3.61426854375, 16.5141050233, 0.028684260587, 1388.30520616, 106.58570772, 24.1574949803, 54.3515304877, 4.63128683504, 39.3902883688, 0.787853572838, 1234.65816879, 69.7555505017, 22.2914726614, 11.6924628898, 0.344930993084, 16.475448241, 0.0314257403423, 1303.90319775, 73.8159250165, 39.7003764475, 81.1897578205, 31.7563827309, 43.7058289974, 1.85814518715, 2010.63267976, 108.497731617, 28.3009411576, 34.2027656987, 21.5477790711, 29.260718509, 0.489393702949, 1977.22814276, 90.4749700276, 26.3445914285, 127.764434443, 2.01834117189, 26.0486572508, 0.0282776445306, 1376.11627647, 75.6336964838) / 84</f>
        <v>155.62416277256494</v>
      </c>
      <c r="C5">
        <v>4</v>
      </c>
      <c r="D5" t="s">
        <v>29</v>
      </c>
      <c r="E5">
        <v>51.274999999999999</v>
      </c>
      <c r="F5">
        <v>37.057099999999998</v>
      </c>
      <c r="G5" s="1">
        <f t="shared" si="0"/>
        <v>44.166049999999998</v>
      </c>
    </row>
    <row r="6" spans="1:7" x14ac:dyDescent="0.25">
      <c r="A6" t="s">
        <v>153</v>
      </c>
      <c r="B6" s="1">
        <f>SUM(24.8174125089, 45.3294780797, 162.231222169, 26.1239726189, 211.548527194, 0.383108085241, 4.97622304704, 9.28049162051, 4.36607314971, 254.464533254, 13.8930962112, 149.640409858, 0.88770569343, 0.947736311314, 16.4473242786, 42.3505752633, 256.132200895, 34.5600713225, 453.650830055, 0.152145189122, 21.6088463173, 24.5740243001, 3.66248494099, 118.135642756, 46.2846435704, 246.37565551, 5.21774268405, 76.1294690447, 25.9000811386, 4.04673578794, 478.417877748, 25.125486736, 250.982240765, 10.5307069796, 71.2328722706, 24.9300805178, 17.2318200601, 167.027906851, 27.7286245506, 78.16054565, 11.1586052516, 78.1312951831, 10.3373815157, 46.8463624358, 33.8644834337, 32.7225686043, 119.940401326, 4.28592642787, 0.215694917785, 3.73714873274, 35.4214521982, 32.4959647424, 58.1060261432, 136.082325633, 0.506662339563, 3.6079915195, 13.5531176437, 107.095048426, 91.2636100069, 32.3391714041, 71.7971591636, 8.49356345765, 0.0213754039411, 49.739200835, 1.32206700233, 242.356550637, 81.1115630203, 212.568559317, 12.7563961751, 241.021815473, 44.9704169229, 2.54084340668, 494.971194156, 79.7493720646, 300.815944814, 3.7912310548, 225.728727205, 51.7956686782, 6.30082485272, 110.614102601, 107.906920527, 341.233971883, 7.92375327947, 198.290859707) / 84</f>
        <v>85.535951720305889</v>
      </c>
      <c r="C6">
        <v>4</v>
      </c>
      <c r="D6" t="s">
        <v>29</v>
      </c>
      <c r="E6">
        <v>231.637</v>
      </c>
      <c r="F6">
        <v>164.38200000000001</v>
      </c>
      <c r="G6" s="1">
        <f t="shared" si="0"/>
        <v>198.0095</v>
      </c>
    </row>
    <row r="7" spans="1:7" x14ac:dyDescent="0.25">
      <c r="A7" t="s">
        <v>63</v>
      </c>
      <c r="B7" s="1">
        <f>SUM(18.0629672557, 34.3245164774, 80.7901159494, 85.2201831833, 674.023242735, 10.9770687723, 6.84661310689, 19.7895403329, 30.2506736339, 51.7393751198, 86.4804394285, 368.378079197, 6.34931056924, 0.436483439964, 28.615475823, 105.430294731, 156.660624105, 71.7779177283, 477.950967952, 16.2211877187, 21.8496927304, 19.8292554031, 18.6273763819, 30.2343311344, 2.5825493448, 12.6582781028, 0.142873134031, 1.16949824179, 0.48361562435, 2.12363192744, 33.560206243, 10.1918171586, 0.084971792028, 20.8013067798, 1.0890214167, 2.78039945821, 2.2993015299, 1.40774825633, 1.92338260285, 6.31381193853, 0.17503730567, 0.0720019093848, 11.0075502319, 3.84960449873, 0.135683807615, 18.852099406, 54.2541942588, 3.74958452215, 2.52621453808, 8.44959444826, 3.71402502933, 2.09469769714, 21.7256078222, 20.2399626047, 15.7914112424, 0.0964441587422, 2.50096398956, 0.361808413242, 2.93704825049, 0.417286787216, 0.121819845185, 5.33303772897, 1.21947779128, 24.6547295923, 7.7444368196, 23.2708674036, 5.34955498119, 12.3772900496, 11.0944653722, 23.9199803647, 20.7084986943, 6.73710851584, 1.92763277507, 16.7993021502, 8.76834039632, 125.361126308, 11.1418379088, 21.2106358033, 22.8859355972, 33.205405019, 23.4935412788, 10.2745701331, 99.8368205148, 54.5698987546) / 84</f>
        <v>38.87422953785498</v>
      </c>
      <c r="C7">
        <v>4</v>
      </c>
      <c r="D7" t="s">
        <v>29</v>
      </c>
      <c r="E7">
        <v>159.40199999999999</v>
      </c>
      <c r="F7">
        <v>140.96100000000001</v>
      </c>
      <c r="G7" s="1">
        <f t="shared" si="0"/>
        <v>150.1815</v>
      </c>
    </row>
    <row r="8" spans="1:7" x14ac:dyDescent="0.25">
      <c r="A8" t="s">
        <v>319</v>
      </c>
      <c r="B8" s="1">
        <f>SUM(0.740051755332, 0.908183051035, 13.0696704064, 5.03210066276, 10.5548067423, 57.1635582311, 1.3436131007, 0.00327432550881, 1.88804453979, 6.01529056094, 1.2810882753, 7.79078688253, 23.4874605698, 3.06242133345, 0.705350280938, 0.826930923261, 22.4208294862, 0.109512723918, 62.4563218612, 31.9449411162, 14.5129141293, 16.7625291364, 11.5414693196, 25.1615140963, 6.07684676869, 112.749681918, 41.0811851844, 21.3265526321, 13.6337565734, 27.0207858299, 5.51627818962, 6.13035259277, 32.1680372082, 16.2163149388, 8.46544658673, 19.637407444, 7.44888554455, 56.7800332058, 0.446814092983, 182.507984829, 17.7072380696, 45.7838530125, 25.7863089833, 0.214143026267, 99.185502569, 1.30173106065, 208.393677256, 35.6781162754, 64.1062252101, 28.9951330645, 0.0353542708773, 43.1066174051, 0.0568533481429, 63.7232844496, 45.1997045316, 42.6299572675, 35.2044727742, 0.634953555857, 91.9995189998, 4.25263258088, 370.663298622, 18.6666228804, 76.6369547984, 23.2777857068, 1.97026121283, 38.1395072404, 3.76501670227, 17.6960540947, 55.267641726, 51.3733905966, 26.8394710441, 1.39059749832, 9.97688641634, 9.02242627024, 34.6349902383, 100.639466757, 67.1627017502, 32.2637310098, 1.17035863061, 109.823198712, 8.22006945689, 130.125934314, 121.026584261, 81.2539316404) / 84</f>
        <v>37.154656980234272</v>
      </c>
      <c r="C8">
        <v>4</v>
      </c>
      <c r="D8" t="s">
        <v>29</v>
      </c>
      <c r="E8">
        <v>34.565800000000003</v>
      </c>
      <c r="F8">
        <v>26.346800000000002</v>
      </c>
      <c r="G8" s="1">
        <f t="shared" si="0"/>
        <v>30.456300000000002</v>
      </c>
    </row>
    <row r="9" spans="1:7" x14ac:dyDescent="0.25">
      <c r="A9" t="s">
        <v>203</v>
      </c>
      <c r="B9" s="1">
        <f>SUM(0.176271434639, 3.49578977688, 0.201782060275, 0.260792259883, 0.0410440822252, 0.313209553768, 0.0011338640262, 0.903505894317, 0.440229142692, 1.25881561578, 0.135846026799, 0.0759219036674, 0.156251771445, 0.0540415272459, 4.71716469739, 5.42177581242, 1.54356873734, 4.71312468698, 0.061805345458, 0.0545799179655, 2.36664932117, 36.0800313658, 135.996935787, 11.3647429478, 45.5102590185, 10.4480677367, 283.449165608, 13.5410421016, 23.6839188711, 23.4618904816, 9.88821456563, 38.0865074308, 3.16469975772, 275.915056433, 7.73950442316, 28.4282533046, 6.53342842026, 17.6198748721, 59.4688655748, 0.800551320303, 424.581095503, 2.98471023687, 24.9360248165, 87.7909131961, 1.00583476796, 26.7820457952, 1.44337796091, 128.059986716, 6.05600384517, 17.8792193352, 122.599047043, 4.82981012408, 22.8325480655, 9.38602167584, 101.801132006, 2.91172858256, 22.5712495161, 99.4508060199, 13.5165674532, 23.8630342689, 4.4220864073, 190.547467642, 8.69311481968, 28.2932210942, 5.90269871423, 14.6721737805, 22.3415026414, 0.0619391733671, 207.794722443, 2.89800122099, 20.6348709081, 35.223080726, 7.36364173787, 24.927861981, 0.280186674274, 93.8819078822, 0.745186299767, 20.6348709081, 35.223080726, 7.36364173787, 24.927861981, 0.280186674274, 93.8819078822, 0.745186299767) / 84</f>
        <v>36.364236556379964</v>
      </c>
      <c r="C9">
        <v>3</v>
      </c>
      <c r="D9" t="s">
        <v>29</v>
      </c>
      <c r="E9">
        <v>118.529</v>
      </c>
      <c r="F9">
        <v>119.255</v>
      </c>
      <c r="G9" s="1">
        <f t="shared" si="0"/>
        <v>118.892</v>
      </c>
    </row>
    <row r="10" spans="1:7" x14ac:dyDescent="0.25">
      <c r="A10" t="s">
        <v>329</v>
      </c>
      <c r="B10" s="1">
        <f>SUM(33.7841863621, 29.1437224357, 402.658776793, 0.0133968380579, 93.5261322719, 280.257523241, 102.757370962, 32.4857485478, 75.4316848316, 635.343817449, 3.52547884188, 115.700001986, 189.061128107, 89.7412245633, 27.7569418078, 14.8317900804, 172.26142024, 0.00100999219449, 141.225399765, 104.060990069, 77.2271104598, 2.48711491954, 1.10179653759, 0.162974431653, 6.13011364717, 6.93939836433, 5.53975004565, 1.77308494597, 5.69174883348, 2.80450341997, 0.516080508689, 7.00264395747, 1.31734353077, 0.372077558168, 1.32941680498, 2.172605702, 1.00053568988, 0.13444468785, 3.03293187842, 0.597288066885, 8.35625307051, 2.16980492539, 2.64915654044, 1.09164423315, 0.598508843642, 12.2321257452, 30.3391724891, 8.82908840495, 4.28217688232, 0.0431295674155, 9.23163773746, 2.24941812766, 2.6406108082, 8.5556970069, 0.566523041192, 0.00593568072123, 0.317684693613, 12.1024320845, 1.11682243569, 1.55698592449, 8.78474877846, 1.20573053362, 0.141606229287, 5.60789920425, 2.37049422919, 4.14487225501, 0.629125367979, 3.26411061158, 0.155699613893, 0.340600969649, 0.0000526632997299, 3.01110929705, 2.48170897413, 3.601238682, 4.42561588139, 0.0964774536645, 0.38251221164, 1.35566754678, 2.98665376322, 0.155054759489, 5.15386287364, 4.37971882265, 0.0873591561238, 0.881993698307) / 84</f>
        <v>33.755707511831481</v>
      </c>
      <c r="C10">
        <v>1</v>
      </c>
      <c r="D10" t="s">
        <v>29</v>
      </c>
      <c r="E10">
        <v>19.241399999999999</v>
      </c>
      <c r="F10">
        <v>13.6023</v>
      </c>
      <c r="G10" s="1">
        <f t="shared" si="0"/>
        <v>16.421849999999999</v>
      </c>
    </row>
    <row r="11" spans="1:7" x14ac:dyDescent="0.25">
      <c r="A11" t="s">
        <v>354</v>
      </c>
      <c r="B11" s="1">
        <f>SUM(18.1685300835, 0.137292294848, 262.090139947, 23.3288236377, 77.7263579336, 0.327845702385, 10.0205620774, 20.9442838715, 0.272685804175, 60.7566085318, 21.6487019592, 52.4949871425, 12.3472085575, 21.1900899495, 32.8402078295, 0.412108284102, 126.484554372, 11.034271394, 27.9835640607, 5.95795787774, 30.421269667, 25.2717210181, 0.659664954123, 11.4629816243, 7.43686067419, 38.201661213, 0.260564457997, 29.8349733776, 21.8360404957, 0.169976931059, 13.5815817292, 5.88639847632, 62.4111222621, 28.0864010128, 55.7153830113, 28.9778504014, 1.16809107476, 31.7153582043, 16.5498239967, 94.5804249656, 3.0149472982, 41.7796472436, 10.5078530966, 2.80580389697, 22.838788506, 22.4579877727, 111.694464013, 0.868957641162, 0.139189754148, 21.8780568676, 7.30742892794, 51.3902280774, 37.4316364223, 112.740243142, 1.16800093768, 0.871829579237, 28.6755504482, 7.24711322191, 110.708611151, 47.8812922597, 396.291945925, 0.300200512711, 1.27970479682, 10.4241249066, 4.32407298047, 60.1140631395, 16.1085249132, 35.0907643255, 2.21230502671, 1.39462493411, 14.1954127924, 51.9506982281, 38.4781807881, 18.9276540173, 62.3667659659, 2.48267039617, 1.78036300679, 4.22102017418, 10.9281377747, 34.4372327333, 8.26031380583, 34.4554167316, 3.36248536686, 0.00826024773808) / 84</f>
        <v>32.704732197680201</v>
      </c>
      <c r="C11">
        <v>4</v>
      </c>
      <c r="D11" t="s">
        <v>29</v>
      </c>
      <c r="E11">
        <v>7.62575</v>
      </c>
      <c r="F11">
        <v>7.1170200000000001</v>
      </c>
      <c r="G11" s="1">
        <f t="shared" si="0"/>
        <v>7.3713850000000001</v>
      </c>
    </row>
    <row r="12" spans="1:7" x14ac:dyDescent="0.25">
      <c r="A12" t="s">
        <v>27</v>
      </c>
      <c r="B12" s="1">
        <f>SUM(32.6070086357, 13.9701217308, 93.6301144011, 8.46630777651, 92.2965092275, 20.330649606, 35.5980762929, 28.869087688, 4.14150844299, 168.693325202, 8.74966641231, 56.2484130146, 24.1299513125, 28.1537290158, 31.8295443825, 11.7777569608, 40.4567408283, 18.3281602174, 72.4403225714, 24.4585992009, 13.44244305, 38.1644280462, 0.009299808656, 160.179192991, 9.90433889535, 71.2785944344, 119.854241851, 56.8466545744, 34.0190961957, 2.63798664576, 14.6341167689, 36.8161711051, 38.7615506069, 64.124653312, 39.1715414803, 32.875207809, 3.35952929456, 37.7757409628, 7.23643914155, 39.0004401061, 107.575253077, 86.8396789931, 3.82498749504, 2.95028441207, 2.37979256605, 0.976100754265, 1.95219419755, 0.132356207512, 4.62524574923, 13.21628333, 6.50446538668, 3.9400585969, 0.29781133102, 59.087463367, 2.10976497726, 10.3735185492, 10.5382985865, 8.38758181392, 0.00248583955435, 1.05779086316, 0.00795856678828, 0.12952181221, 2.21757278691, 7.43788363753, 10.4440333909, 173.484371559, 11.7477349612, 97.9864733482, 45.0229847724, 10.9421455948, 7.55527640846, 15.8835483174, 101.111996049, 8.8570419629, 75.619500641, 5.24385026678, 6.71343914271, 4.99905473189, 4.36162439449, 57.7636318749, 3.61482921755, 55.7416871729, 48.5812831005, 10.4295067598) / 84</f>
        <v>32.475424125748987</v>
      </c>
      <c r="C12">
        <v>4</v>
      </c>
      <c r="D12" t="s">
        <v>29</v>
      </c>
      <c r="E12">
        <v>64.3369</v>
      </c>
      <c r="F12">
        <v>54.683799999999998</v>
      </c>
      <c r="G12" s="1">
        <f t="shared" si="0"/>
        <v>59.510350000000003</v>
      </c>
    </row>
    <row r="13" spans="1:7" x14ac:dyDescent="0.25">
      <c r="A13" t="s">
        <v>173</v>
      </c>
      <c r="B13" s="1">
        <f>SUM(43.087659347, 20.5912990908, 8.44186792985, 0.588175934575, 45.6442380758, 34.2392367544, 89.0571007532, 46.7515980763, 30.9428157176, 164.590281969, 18.2221924349, 172.242541651, 0.029717686597, 181.984208387, 46.3099669208, 22.7921616008, 6.86006440971, 1.0342319138, 64.57925221, 12.5321943846, 113.45199695, 0.116196818603, 6.54189862261, 0.929605486751, 53.130481727, 61.0764904956, 3.45134945732, 0.853412837048, 3.78817032811, 4.43547617678, 1.73597867118, 44.348774318, 77.2201138958, 0.975178673092, 0.0474657376001, 3.5649009957, 2.73776010045, 0.0110029981275, 37.2484584285, 68.7130955507, 2.29251832323, 0.0935222121476, 2.91222049496, 66.9964845162, 0.156868472893, 23.0300152659, 98.5901810758, 0.676579743637, 0.41573331747, 5.66902678457, 11.7877560188, 10.7499436797, 36.3547487025, 86.2224395463, 0.635708739241, 4.67745488082, 0.77969083222, 13.5539950233, 0.269404210858, 27.878071062, 92.6527127565, 1.0642220783, 0.611312562958, 0.399663632478, 49.1952923812, 3.18692542958, 12.1017678115, 150.638031144, 0.0958450109967, 0.112811614244, 2.49033430233, 7.40652513367, 13.3438972182, 25.1694057058, 124.26772929, 0.180559933093, 0.0971457760681, 20.5376356283, 5.52520912064, 4.87694846199, 21.431611385, 86.150217227, 0.033054877978, 0.918395500531) / 84</f>
        <v>29.894383695257218</v>
      </c>
      <c r="C13">
        <v>4</v>
      </c>
      <c r="D13" t="s">
        <v>29</v>
      </c>
      <c r="E13">
        <v>26.774799999999999</v>
      </c>
      <c r="F13">
        <v>29.844000000000001</v>
      </c>
      <c r="G13" s="1">
        <f t="shared" si="0"/>
        <v>28.3094</v>
      </c>
    </row>
    <row r="14" spans="1:7" x14ac:dyDescent="0.25">
      <c r="A14" t="s">
        <v>834</v>
      </c>
      <c r="B14" s="1">
        <f>SUM(32.9742341566, 0.437722608183, 817.005622303, 63.1787772894, 231.996107216, 0.0284452256954, 76.8392888304, 30.0787720077, 0.682666921247, 120.781429872, 79.014987724, 99.1949627276, 11.145312405, 100.286258984, 28.4143564524, 4.17606683821, 332.783628388, 72.6368086811, 47.9134965761, 4.56219665889, 74.8987696096, 7.48194357032, 0.94299913333, 0.297476681499, 0.33205489321, 22.3816925014, 2.40679306908, 5.88621511128, 12.5865072572, 0.370176813106, 0.442072056277, 0.810292564206, 3.11246952471, 6.04520221762, 0.58164180095, 8.48747020212, 1.03372471133, 1.11548758626, 0.394818208514, 5.28920439065, 12.0796636876, 0.621870297213, 2.12671105591, 0.310495462107, 0.166839767008, 0.00125937305855, 1.25279757673, 4.2858128546, 0.104922664956, 0.307585848199, 1.60916480887, 0.00253996970338, 0.338758496627, 5.96461530035, 3.7852274363, 0.060910034399, 0.141613219187, 4.40860813454, 0.0143282708923, 0.329578082827, 1.51274888216, 2.05394017017, 0.0370873386619, 2.66852873584, 16.4727467699, 13.4956185391, 1.54027086603, 52.4577745317, 4.14196160935, 5.5339121685, 0.65061965133, 1.07185466022, 1.66777852425, 2.06100829457, 30.6463537426, 0.54802542926, 0.238716900813, 0.0876041761951, 6.33312850285, 0.0000666216669582, 1.44808046625, 0.688734467833, 1.21779344226, 0.0187572113801) / 84</f>
        <v>29.684935331097059</v>
      </c>
      <c r="C14">
        <v>2</v>
      </c>
      <c r="D14" t="s">
        <v>29</v>
      </c>
      <c r="E14">
        <v>19.633299999999998</v>
      </c>
      <c r="F14">
        <v>21.2119</v>
      </c>
      <c r="G14" s="1">
        <f t="shared" si="0"/>
        <v>20.422599999999999</v>
      </c>
    </row>
    <row r="15" spans="1:7" x14ac:dyDescent="0.25">
      <c r="A15" t="s">
        <v>193</v>
      </c>
      <c r="B15" s="1">
        <f>SUM(6.78536022823, 8.41340577332, 1.60986558574, 7.45611918022, 69.6667253811, 0.0686839444351, 0.515530868953, 5.6460194287, 53.9565792834, 5.61361465846, 3.29346338278, 9.33435115047, 0.016902556513, 0.832318415265, 5.37085736785, 18.6118739186, 3.94166326527, 8.07934406745, 66.6604108428, 0.0599262099862, 0.684316791421, 15.1052819521, 0.0349231714401, 12.1926594811, 0.586133907878, 40.1182196723, 59.2012474765, 34.775037641, 22.9084840086, 2.40988400242, 10.4698838549, 1.98374435365, 92.2340118255, 31.7527379873, 46.523620657, 14.4433819647, 0.347105378381, 7.96023429791, 0.119670766557, 72.5011881711, 53.4747117989, 27.4688216999, 11.2066575447, 12.134229287, 150.942547428, 13.0696382888, 130.419772994, 3.18329927677, 2.79340125793, 19.500201733, 7.41384924465, 50.4117845137, 1.28005774882, 83.9038232349, 0.934743676425, 11.6361108751, 3.74093687549, 0.37317121016, 13.7074099116, 4.91580422034, 43.8054208572, 20.9805846304, 3.56866774629, 21.1761157565, 0.0128583972155, 28.0880254756, 4.40500410432, 82.7212908706, 164.175790174, 85.0080546936, 23.758322076, 1.55376995123, 3.77816023919, 4.96614435668, 56.7436335147, 163.389025171, 64.1925673526, 22.9326447989, 0.490600867652, 9.98676150343, 0.319026424242, 42.1423034334, 127.017602821, 72.6491222519) / 84</f>
        <v>28.484014918561105</v>
      </c>
      <c r="C15">
        <v>4</v>
      </c>
      <c r="D15" t="s">
        <v>29</v>
      </c>
      <c r="E15">
        <v>45.221600000000002</v>
      </c>
      <c r="F15">
        <v>42.800800000000002</v>
      </c>
      <c r="G15" s="1">
        <f t="shared" si="0"/>
        <v>44.011200000000002</v>
      </c>
    </row>
    <row r="16" spans="1:7" x14ac:dyDescent="0.25">
      <c r="A16" t="s">
        <v>339</v>
      </c>
      <c r="B16" s="1">
        <f>SUM(10.8862886, 13.5184877908, 0.00665541173811, 8.96792902139, 87.4231989198, 37.7624294169, 52.1122766472, 21.7201824651, 2.53777154411, 2.93439549704, 20.1385706127, 66.5500431827, 12.8805544395, 35.0164939466, 17.8963995516, 2.38931473691, 4.63183093695, 0.318030820808, 93.9292888675, 1.33178592141, 56.0113508458, 7.89358895398, 0.423685722918, 8.12749082608, 0.0236722962727, 62.7725067005, 0.065434220004, 12.5783932642, 8.54157473686, 3.44757701419, 2.71996041769, 2.90377956593, 55.3873330295, 6.99781112452, 26.9799738693, 2.04395143202, 0.851235531037, 3.20227735082, 8.64253538351, 97.9402588235, 1.6206203769, 14.8090687554, 1.76786950666, 11.4176707075, 10.8314543977, 8.05241533226, 173.990856565, 2.96427208855, 9.17703940728, 9.80675225345, 60.0277006251, 43.6430686942, 10.0669494526, 189.306498738, 0.588010658893, 16.4802859417, 6.30890370431, 49.3847933872, 1.34521941691, 5.45108248002, 129.121978242, 5.34326012781, 2.68917051468, 4.88401031358, 5.3108026135, 12.1924666406, 4.66218184065, 45.3789963853, 1.61117984993, 1.83622256686, 0.398799650639, 13.3159085225, 22.9415337374, 6.63699125378, 68.468587953, 0.247858172759, 2.27877552955, 2.58583324318, 51.6408345495, 15.0067013454, 5.24957595507, 163.708327013, 0.221720379517, 4.55301916765) / 84</f>
        <v>24.497995089248519</v>
      </c>
      <c r="C16">
        <v>4</v>
      </c>
      <c r="D16" t="s">
        <v>29</v>
      </c>
      <c r="E16">
        <v>15.0791</v>
      </c>
      <c r="F16">
        <v>22.9849</v>
      </c>
      <c r="G16" s="1">
        <f t="shared" si="0"/>
        <v>19.032</v>
      </c>
    </row>
    <row r="17" spans="1:7" x14ac:dyDescent="0.25">
      <c r="A17" t="s">
        <v>579</v>
      </c>
      <c r="B17" s="1">
        <f>SUM(12.8092479149, 7.27727559346, 1.97105279559, 0.0038718714158, 49.9404891287, 15.8309920264, 49.3741153389, 7.77786117454, 3.4725527508, 0.0374670846965, 2.55045626234, 79.8540388202, 4.68831494663, 32.5080265806, 3.9171478683, 2.80045902811, 1.4600976551, 7.65445289768, 83.5794716651, 9.27615857074, 65.5234625203, 1.30264673255, 26.5965762963, 0.497490682158, 0.166365438911, 65.4709687525, 3.20728081128, 4.63471818107, 0.992672936039, 2.93271065837, 1.48964065608, 0.283837693552, 39.8688668828, 0.946662314776, 6.87308089211, 6.65308495996, 8.89381181489, 13.2538481429, 0.568583926186, 50.5051138827, 3.44912017908, 3.03249839866, 10.940131384, 23.7988183593, 9.9586208024, 30.8847986371, 212.096334858, 6.64720757437, 86.4350104199, 9.64152566234, 59.6124383971, 10.8179938744, 0.435499290395, 172.201978451, 9.66658436841, 27.6644336495, 6.7600259869, 14.0138879278, 5.24926424471, 6.46388838324, 316.252482373, 9.1312403467, 57.2645920846, 2.52754623676, 0.288407205959, 1.47951893581, 1.03623306641, 6.08394361997, 0.777534569372, 7.09146473104, 3.39656684837, 0.0197531125768, 1.57293978417, 1.77596751341, 28.9761828842, 0.823014915623, 1.16121358167, 0.396100110637, 5.93214861539, 0.0533832615921, 1.57742415138, 56.1222895431, 3.42684433894, 11.118716696) / 84</f>
        <v>22.684530280058553</v>
      </c>
      <c r="C17">
        <v>4</v>
      </c>
      <c r="D17" t="s">
        <v>29</v>
      </c>
      <c r="E17">
        <v>84.144400000000005</v>
      </c>
      <c r="F17">
        <v>105.18899999999999</v>
      </c>
      <c r="G17" s="1">
        <f t="shared" si="0"/>
        <v>94.666699999999992</v>
      </c>
    </row>
    <row r="18" spans="1:7" x14ac:dyDescent="0.25">
      <c r="A18" t="s">
        <v>58</v>
      </c>
      <c r="B18" s="1">
        <f>SUM(30.7971018824, 29.5884966654, 8.02261475499, 22.5438008477, 13.1285365273, 93.3923052779, 40.9501808799, 30.0707300433, 13.1755427372, 12.5851602416, 16.8453859149, 28.5367078054, 8.99677228823, 21.5155689129, 17.3251493578, 29.366145195, 0.511908769727, 11.1972398675, 33.0197341287, 79.0271985732, 39.7694886707, 11.0591682162, 5.40159310028, 0.107536845993, 7.11607172701, 54.4564499294, 41.3158305225, 13.3026895959, 13.7585994092, 7.36785254379, 9.20329432065, 7.41996271805, 41.9473130728, 23.8390970405, 10.9449042451, 3.03005610102, 4.91524960603, 0.800212602753, 5.24398110994, 6.0446305752, 23.3139513133, 5.00799778914, 17.6471863789, 48.0314170588, 21.2805121934, 21.8983906946, 75.186829867, 19.2402849481, 5.38601109907, 7.14501484766, 21.765009182, 3.36559598515, 20.2999030411, 64.0989584902, 20.1399748488, 1.35399678544, 12.7236920757, 39.865264326, 3.35041387905, 20.8232409263, 34.6371667455, 8.55958639574, 0.0368036010336, 10.9394434875, 2.19911638418, 2.40356223955, 8.95616582486, 4.40950165153, 0.829745466591, 4.21030332497, 2.08103760703, 17.4305723312, 2.37740814912, 6.94962407596, 12.320785988, 1.90185017683, 0.234579972269, 4.3038509752, 0.607572357832, 0.209480717265, 8.07449803565, 4.07890248651, 9.56803942421, 0.878798915804) / 84</f>
        <v>17.235265532001279</v>
      </c>
      <c r="C18">
        <v>3</v>
      </c>
      <c r="D18" t="s">
        <v>29</v>
      </c>
      <c r="E18">
        <v>81.922300000000007</v>
      </c>
      <c r="F18">
        <v>77.248900000000006</v>
      </c>
      <c r="G18" s="1">
        <f t="shared" si="0"/>
        <v>79.585599999999999</v>
      </c>
    </row>
    <row r="19" spans="1:7" x14ac:dyDescent="0.25">
      <c r="A19" t="s">
        <v>244</v>
      </c>
      <c r="B19" s="1">
        <f>SUM(9.41019642982, 0.159683849952, 1.62299571206, 32.7301112174, 6.80291219336, 2.3925149539, 30.5510338465, 1.48107284958, 0.888276691177, 0.372410164039, 38.1090953923, 1.07435264507, 1.42597949099, 26.6428268664, 8.86969475556, 0.0619549650717, 6.23138080677, 19.9941487889, 11.4636747615, 3.75871408913, 23.8164895432, 6.66430371038, 0.871754238315, 0.0333900912825, 71.1376301513, 0.248401677475, 8.03362198941, 34.2387361805, 7.93488603013, 0.282059877029, 1.24834083986, 43.9206026076, 2.44660966958, 2.67103838847, 29.4300274878, 10.8639045788, 3.10287677223, 2.55624576216, 31.7247390935, 9.94460953656, 11.8243941919, 33.5974123368, 8.68919403559, 0.0226923001783, 1.3975504843, 77.334370735, 0.684248316351, 0.409601327504, 35.4173923464, 2.77783581402, 0.0302438675235, 0.11233614243, 24.7776967011, 0.871504520328, 1.41202242717, 8.01678628639, 8.67188172407, 0.0601718381613, 0.00593147351023, 21.5387028701, 0.6266809113, 0.887177390928, 14.61109172, 5.78815523704, 1.51439670321, 0.502241178414, 74.3851254984, 0.33990766455, 3.71135882137, 41.4067253451, 2.6606250218, 1.4230486027, 0.427270193008, 67.8274838039, 0.254010182622, 0.0689249710893, 36.1009295479, 2.99850813717, 0.140704159647, 3.0704038266, 56.3082035601, 1.11526947929, 4.00657892556, 22.2475031763) / 84</f>
        <v>12.801042767760542</v>
      </c>
      <c r="C19">
        <v>4</v>
      </c>
      <c r="D19" t="s">
        <v>29</v>
      </c>
      <c r="E19">
        <v>42.146000000000001</v>
      </c>
      <c r="F19">
        <v>61.5779</v>
      </c>
      <c r="G19" s="1">
        <f t="shared" si="0"/>
        <v>51.86195</v>
      </c>
    </row>
    <row r="20" spans="1:7" x14ac:dyDescent="0.25">
      <c r="A20" t="s">
        <v>88</v>
      </c>
      <c r="B20" s="1">
        <f>SUM(5.31321675598, 0.479880604009, 3.74430632764, 10.9745555507, 3.76152366502, 5.79488668359, 23.6602066428, 8.63459270719, 1.0795111034, 1.56205795812, 15.545462232, 13.8415656052, 0.4723014424, 34.1333660225, 7.85828660632, 1.24257355984, 0.00907483786842, 2.78710036034, 17.1128958552, 0.671818286808, 24.2513752867, 8.47716170171, 9.70191445656, 0.80229845554, 70.2000432205, 11.5936203602, 6.9458582955, 56.8854360864, 7.22329196739, 0.115383923044, 0.00374629814061, 44.8635311971, 1.66775042295, 1.67687363943, 39.7862608813, 8.84289739123, 4.24907708293, 1.48002199207, 71.9260100723, 0.208141687998, 6.34196129914, 50.5182698295, 0.43480905731, 0.218368263175, 0.371035306491, 77.5311937762, 0.832009279212, 4.6656151213, 21.1555211367, 0.840618494202, 0.00403778551738, 0.0477433764561, 29.503366503, 0.379903063053, 0.101761332131, 17.457964324, 3.2634536932, 0.0356507303707, 0.0269428597641, 72.2659889592, 0.0517963368623, 0.341612014785, 38.4535806109, 2.79456707584, 1.82116779694, 4.20405187073, 21.1557167608, 0.062627702924, 0.538670737799, 20.2269680806, 9.8047187977, 0.200034284469, 20.9252995977, 27.066112863, 4.42886084536, 0.265383739386, 22.4547528533, 4.05777307317, 0.560375339393, 0.575352833381, 17.926432473, 2.17106026231, 1.08721652957, 26.6251603813) / 84</f>
        <v>12.421135527107852</v>
      </c>
      <c r="C20">
        <v>4</v>
      </c>
      <c r="D20" t="s">
        <v>29</v>
      </c>
      <c r="E20">
        <v>61.226100000000002</v>
      </c>
      <c r="F20">
        <v>66.284199999999998</v>
      </c>
      <c r="G20" s="1">
        <f t="shared" si="0"/>
        <v>63.75515</v>
      </c>
    </row>
    <row r="21" spans="1:7" x14ac:dyDescent="0.25">
      <c r="A21" t="s">
        <v>449</v>
      </c>
      <c r="B21" s="1">
        <f>SUM(0.0122106742527, 0.893267889495, 0.425059361458, 0.87888663039, 4.5489423996, 10.8420847928, 0.352118659621, 0.888664972862, 7.4260163016, 0.20534955003, 1.21355150004, 2.74196584203, 0.00933243433757, 0.0197684874572, 2.22562253041, 9.34797747858, 0.787387181568, 0.114247846259, 0.54632286084, 0.000336776796742, 0.0307115377798, 16.5621480957, 115.765113943, 2.19040554403, 33.0069799561, 0.309927126268, 35.6552576164, 20.7298883728, 16.0224532996, 133.690902556, 1.37272682045, 48.3667896365, 4.67604107745, 36.3196147672, 17.1363556742, 16.6587655805, 90.1569108162, 1.72292186155, 20.4174139759, 17.6864094705, 3.14162748491, 17.9334698241, 3.62152032224, 14.541780584, 0.0069242451691, 0.963189807864, 2.20474443881, 1.59348245323, 1.31186207392, 5.9457925537, 19.9222479219, 0.161865293691, 2.20034064875, 17.6007511325, 0.123496391098, 2.60230431396, 1.02977635511, 0.284768856663, 2.25673443828, 3.11543218106, 0.573295776904, 11.8440429895, 1.05436658136, 1.08845133858, 58.9677316849, 2.78613476839, 0.152774927811, 3.82630062698, 1.31363955985, 5.22826531786, 1.78807024328, 40.5414596521, 1.17119169392, 7.42861305637, 10.0433280929, 5.97456247237, 0.180027889013, 0.396477208279, 12.7991232896, 2.71470415337, 0.0520206233635, 10.6027426882, 4.56755782235, 7.9981275213) / 84</f>
        <v>11.495380633310248</v>
      </c>
      <c r="C21">
        <v>2</v>
      </c>
      <c r="D21" t="s">
        <v>29</v>
      </c>
      <c r="E21">
        <v>47.284599999999998</v>
      </c>
      <c r="F21">
        <v>44.422600000000003</v>
      </c>
      <c r="G21" s="1">
        <f t="shared" si="0"/>
        <v>45.8536</v>
      </c>
    </row>
    <row r="22" spans="1:7" x14ac:dyDescent="0.25">
      <c r="A22" t="s">
        <v>369</v>
      </c>
      <c r="B22" s="1">
        <f>SUM(5.09679654527, 0.611950557417, 0.649038663324, 0.889387628426, 10.8494689406, 0.595299904637, 7.96922023566, 0.123604339382, 0.956761285106, 0.00324987558627, 5.95511829486, 28.7369858831, 0.269400805528, 15.867653494, 0.568039314274, 1.17460215319, 0.00777354452004, 0.143102470846, 37.5921164574, 1.24687740584, 7.43702082374, 0.83540860953, 20.7948866961, 0.00849698670232, 0.0577833674082, 53.7789294309, 0.0537111483893, 6.78799123797, 0.707701002084, 0.68466640794, 1.41467496944, 0.184664463035, 105.080413301, 0.558654407291, 11.2656114187, 0.51867155308, 15.5209593091, 6.47010590334, 2.77248237192, 150.745186121, 0.396343972955, 8.23826490487, 0.0737364190154, 22.801325526, 0.718238906253, 0.60958071308, 41.6093626537, 0.376011842702, 1.23122542581, 1.42864967159, 0.131091051062, 0.0207269047098, 1.36754123583, 11.6967617627, 1.32128678183, 0.00394580990873, 1.70035977062, 1.82530341108, 7.36583295228, 4.97490742965, 43.2867335131, 0.149248514146, 0.0488737387802, 0.0012079902153, 0.0730887099422, 3.67447975435, 5.08075965995, 30.4554269379, 0.267352854565, 0.863668440445, 2.89229640315, 2.10364558503, 5.09068935524, 2.66983079303, 52.1426134203, 2.639052279, 21.244249809, 2.24552073048, 6.82072614368, 2.14706790461, 13.9441193702, 25.4756774666, 0.0000431369656227, 13.6656343897) / 84</f>
        <v>10.1173448973055</v>
      </c>
      <c r="C22">
        <v>4</v>
      </c>
      <c r="D22" t="s">
        <v>29</v>
      </c>
      <c r="E22">
        <v>209.93</v>
      </c>
      <c r="F22">
        <v>156.83000000000001</v>
      </c>
      <c r="G22" s="1">
        <f t="shared" si="0"/>
        <v>183.38</v>
      </c>
    </row>
    <row r="23" spans="1:7" x14ac:dyDescent="0.25">
      <c r="A23" t="s">
        <v>439</v>
      </c>
      <c r="B23" s="1">
        <f>SUM(4.77641421343, 53.6214296302, 0.0286547281193, 9.50935480613, 117.580261399, 0.193019638936, 3.2848850192, 0.432846595691, 1.4926624255, 1.69922670027, 14.2639131934, 162.116427179, 0.507226080603, 0.373183245975, 0.82767935014, 6.82006870146, 0.245357801862, 6.39801355253, 49.3098728383, 0.250894219692, 0.00271355663567, 0.0933226553189, 1.00475607726, 0.72288017954, 0.675991976122, 22.8324961886, 3.37338466907, 0.946434699365, 0.690442608441, 0.578210521115, 1.13396457306, 0.92079293008, 3.7700143068, 0.00418900306976, 0.146812227013, 0.259964077846, 0.174226347793, 0.021982800919, 0.261575179407, 0.40499071923, 0.0897754434047, 0.128825219582, 5.02156723241, 3.2762262912, 0.444387674072, 5.15775505903, 11.1561952261, 0.700145735861, 6.97328485393, 4.16595942856, 5.82103403042, 0.244636620189, 1.6719541377, 18.608594446, 2.63755089803, 10.4848095476, 1.08469333992, 2.6061942359, 1.21127517951, 4.41651887922, 21.3647648707, 3.02709523297, 4.14877845943, 1.35101831767, 1.57039301889, 0.293468363729, 3.12836573281, 39.5496675074, 7.14911077522, 11.615185478, 0.00386380232881, 0.145089715107, 2.70673693181, 21.5471543913, 53.8060844467, 0.483633057893, 0.456948612612, 2.83895995577, 1.46300004404, 0.311130423464, 7.33363223377, 95.034470748, 0.109991154888, 3.94724338421) / 84</f>
        <v>10.012353651827073</v>
      </c>
      <c r="C23">
        <v>2</v>
      </c>
      <c r="D23" t="s">
        <v>29</v>
      </c>
      <c r="E23">
        <v>9.0047999999999995</v>
      </c>
      <c r="F23">
        <v>8.3994199999999992</v>
      </c>
      <c r="G23" s="1">
        <f t="shared" si="0"/>
        <v>8.7021099999999993</v>
      </c>
    </row>
    <row r="24" spans="1:7" x14ac:dyDescent="0.25">
      <c r="A24" t="s">
        <v>98</v>
      </c>
      <c r="B24" s="1">
        <f>SUM(11.5930895617, 9.53435116361, 7.37433655546, 7.18740228043, 13.7701637269, 1.39329286144, 21.6577364433, 5.65963525031, 0.372070069071, 0.112182753437, 0.754456630498, 17.9354532079, 0.0785875352912, 17.7329307114, 2.83990872218, 1.92656669916, 0.256386924513, 11.3855646084, 19.649370497, 0.93569819465, 32.5448350308, 0.824422130212, 0.941062842116, 5.19849511648, 5.05180252822, 2.49005652476, 0.0405561649095, 8.51010709462, 0.436021448491, 0.287546561302, 0.0073876247573, 0.729277654482, 2.87923975077, 0.841620594328, 2.95011390284, 5.04200102431, 0.142793479351, 15.9504024007, 2.18949161805, 32.463837174, 0.0761959236083, 0.478316723448, 11.2331576512, 10.0037161696, 18.4830285398, 7.30575860776, 21.0782240742, 0.331222341708, 23.3344159686, 6.03517057603, 19.5339795197, 0.416352348432, 12.0231075399, 0.577109150909, 1.14213326245, 15.3462577263, 32.2192959136, 8.46431371959, 74.2804173575, 1.17515726606, 211.876481432, 9.71448433455, 16.6352920976, 0.503665274724, 0.00150280310008, 2.21087739842, 4.53068455292, 4.6059198505, 1.59770117809, 11.7258594447, 0.111113432538, 0.295639662348, 0.0238127774532, 0.86412094936, 0.110088730073, 16.7389887245, 3.85837287993, 1.97784418906, 0.192207840451, 0.406261304565, 0.0160152851775, 3.84096504674, 0.596013353894, 1.80553087832) / 84</f>
        <v>9.8743693912328325</v>
      </c>
      <c r="C24">
        <v>2</v>
      </c>
      <c r="D24" t="s">
        <v>29</v>
      </c>
      <c r="E24">
        <v>38.487499999999997</v>
      </c>
      <c r="F24">
        <v>38.835700000000003</v>
      </c>
      <c r="G24" s="1">
        <f t="shared" si="0"/>
        <v>38.6616</v>
      </c>
    </row>
    <row r="25" spans="1:7" x14ac:dyDescent="0.25">
      <c r="A25" t="s">
        <v>279</v>
      </c>
      <c r="B25" s="1">
        <f>SUM(0.317479787062, 2.3639095455, 0.0141505880285, 21.2090382654, 20.7381654427, 10.8860944689, 0.11742414608, 0.862721905983, 2.8306085051, 0.427932884177, 38.3940043925, 26.6373415166, 18.5303974955, 0.0283773141137, 0.00354901853525, 1.71826922814, 0.231763552418, 14.0051910552, 9.00326319006, 8.93357095184, 0.196821206105, 0.0000796301741759, 3.05368247772, 0.0480430582362, 66.3030140263, 58.7092387567, 0.0453632123102, 30.1354297539, 0.508947683067, 3.19061896365, 0.300314764522, 79.1143323176, 28.6474295756, 0.532775833517, 39.7252149504, 0.563987355322, 35.5680863941, 0.0420866711953, 77.3575728022, 66.3343660497, 1.22364684008, 15.7820177065, 13.934374949, 0.235221532345, 2.64327269533, 3.43121136673, 0.0150497287011, 7.26364744261, 1.02495108157, 1.39483264081, 0.761998719442, 1.05615483832, 0.5140509914, 2.19192558259, 2.3088787947, 0.644380451883, 0.00640661978889, 0.251139231198, 0.0289136523319, 0.998716997679, 0.543445403898, 0.205753728906, 0.133379321933, 1.67464120579, 0.374775238757, 0.598574773826, 0.15379265082, 0.0127674763264, 0.0657962591068, 0.0730825984007, 1.03985631145, 0.0025624309245, 0.998368226985, 0.868758816574, 0.00285053293856, 1.65013616004, 1.31940616265, 0.169732525882, 0.0583606784054, 0.280280017817, 5.29182337789, 2.64942776376, 0.0562211069581, 2.90990263607) / 84</f>
        <v>8.8627993572056383</v>
      </c>
      <c r="C25">
        <v>2</v>
      </c>
      <c r="D25" t="s">
        <v>29</v>
      </c>
      <c r="E25">
        <v>159.392</v>
      </c>
      <c r="F25">
        <v>119.917</v>
      </c>
      <c r="G25" s="1">
        <f t="shared" si="0"/>
        <v>139.65449999999998</v>
      </c>
    </row>
    <row r="26" spans="1:7" x14ac:dyDescent="0.25">
      <c r="A26" t="s">
        <v>819</v>
      </c>
      <c r="B26" s="1">
        <f>SUM(0.325198820886, 0.12035171945, 0.0155033813046, 25.3192194324, 8.84139605849, 11.2041120044, 4.04640094508, 0.505154753182, 0.594651468893, 0.52477019157, 13.329697286, 2.77533377458, 5.80298722771, 4.12653941929, 1.46034859493, 0.375642094173, 0.0450362468758, 26.5421687412, 0.0928530820597, 0.287184712265, 23.0430082749, 0.122122506214, 0.269866841797, 2.66727580582, 13.6710399012, 0.909723038339, 3.74351494924, 9.11304895469, 0.048392380412, 7.61938452627, 0.0421089278051, 24.7650009655, 4.36975930991, 0.00955980615949, 4.34966957796, 0.292449142992, 0.0209197496824, 0.0818674323565, 8.86767819789, 1.86337387309, 1.99585442953, 1.35264676685, 2.09323815805, 0.147008975287, 0.382763491272, 27.9246221675, 1.06360002321, 9.62563125084, 19.9129529413, 1.89725445793, 0.603952057762, 5.59524643008, 27.8039918252, 1.10911723799, 0.00812911702824, 25.6833128079, 5.09184263134, 0.000403256693257, 0.847372980787, 23.1997372198, 0.0997565697445, 14.5443571146, 14.7612501108, 0.0000526632997299, 1.84968975527, 1.30476618566, 61.0286432192, 1.46765783356, 15.6317304856, 28.9924177188, 4.14016269777, 2.63999170269, 2.26338641445, 86.1179768597, 0.817454898185, 1.62670729265, 35.5066290828, 3.95132274307, 0.412066262571, 0.479503633395, 60.732996118, 0.800619715377, 2.89214365909, 14.7059150819) / 84</f>
        <v>8.6346451209702195</v>
      </c>
      <c r="C26">
        <v>3</v>
      </c>
      <c r="D26" t="s">
        <v>29</v>
      </c>
      <c r="E26">
        <v>28.766400000000001</v>
      </c>
      <c r="F26">
        <v>29.140899999999998</v>
      </c>
      <c r="G26" s="1">
        <f t="shared" si="0"/>
        <v>28.95365</v>
      </c>
    </row>
    <row r="27" spans="1:7" x14ac:dyDescent="0.25">
      <c r="A27" t="s">
        <v>419</v>
      </c>
      <c r="B27" s="1">
        <f>SUM(3.09963825529, 0.825054595646, 0.0704994534648, 15.5976721141, 30.0327867754, 0.0068501243887, 2.32500147759, 6.99333813194, 2.10877052331, 2.19476759528, 0.00716181335838, 21.644428323, 2.15863090576, 15.4995965977, 25.734563436, 6.51376989065, 11.1408714662, 35.4682215734, 50.7702723848, 16.7341086427, 15.4406129657, 6.16014971435, 12.0124426114, 0.0971452727933, 0.129911726485, 0.39136295559, 1.44461946844, 0.851497446, 0.519120527427, 0.799251723726, 2.62498929784, 0.719652979249, 0.395671973457, 0.0689487276419, 2.48228484779, 0.0162018498821, 3.58373832451, 0.818844670247, 3.11682288013, 4.34189292861, 1.37495868129, 7.13305666098, 3.09010848506, 0.433911450383, 9.33796393844, 0.97257056156, 12.0094235507, 8.83839942448, 0.0535183608139, 0.000241487646658, 0.428972967318, 0.015133084552, 3.76772742998, 49.8567174905, 2.62903096935, 2.66705180076, 0.809443089198, 0.620882816718, 0.000384890461911, 0.436988431536, 2.86774365117, 0.844767972472, 2.77430030177, 5.7268683201, 42.7002983909, 0.138201985504, 0.758546610617, 48.0810602246, 1.75486848298, 3.43286868433, 0.00781889342679, 1.57953249019, 0.259597389947, 0.704496215387, 69.6667253811, 0.631926643092, 2.43566782578, 3.13952043182, 8.08861114849, 5.53690758276, 0.0117704957626, 100.076022259, 2.92898086505, 9.65522912865) / 84</f>
        <v>8.609761713308</v>
      </c>
      <c r="C27">
        <v>2</v>
      </c>
      <c r="D27" t="s">
        <v>29</v>
      </c>
      <c r="E27">
        <v>25.595700000000001</v>
      </c>
      <c r="F27">
        <v>19.432099999999998</v>
      </c>
      <c r="G27" s="1">
        <f t="shared" si="0"/>
        <v>22.5139</v>
      </c>
    </row>
    <row r="28" spans="1:7" x14ac:dyDescent="0.25">
      <c r="A28" t="s">
        <v>334</v>
      </c>
      <c r="B28" s="1">
        <f>SUM(0.0546523391751, 0.345389434474, 28.7412823184, 1.62218337903, 5.02504229085, 0.764992077108, 0.3337424587, 0.759798820374, 0.0315786441787, 0.226563692097, 0.0827726405865, 0.0486728304548, 0.346652245511, 0.380194976954, 0.123118823304, 2.55414030852, 0.312366588772, 0.0662523601818, 0.119534011667, 0.029570502123, 0.611648356496, 1.35814905951, 0.109601291949, 0.107505477952, 0.014066006814, 16.3875297905, 0.319040494538, 1.19846607918, 0.256873141417, 0.467555216429, 2.33421059404, 0.0479741500499, 0.675374666783, 3.3543826984, 0.310834445589, 0.781227188623, 0.581605361593, 0.247975482536, 0.964547153765, 0.403463438981, 5.93709535848, 1.10365606375, 0.334665461357, 0.0159839060279, 0.447410439015, 0.0948441536052, 0.636237033448, 1.41901520851, 0.0564564692148, 0.302135293836, 2.57804420325, 0.0276301520942, 0.399649494667, 1.0932832987, 3.40141121437, 0.495317271365, 0.271289493667, 0.749077546366, 5.68621638225, 0.00118872510317, 0.12336755841, 6.79175813448, 1.28716666294, 0.00000251217208879, 0.0436763599331, 1.6133335328, 1.55570412496, 0.196712653738, 0.0509217538159, 2.63701930162, 0.00000251217208879, 0.0436763599331, 1.6133335328, 1.55570412496, 0.196712653738, 0.0509217538159, 2.63701930162, 0.65968081854, 2.1178969201, 0.132285973662, 0.734021233726, 5.17504352864, 582.428291711, 8.56755158237) / 84</f>
        <v>8.5447969358170042</v>
      </c>
      <c r="C28">
        <v>1</v>
      </c>
      <c r="D28" t="s">
        <v>8</v>
      </c>
      <c r="E28">
        <v>7.16967</v>
      </c>
      <c r="F28">
        <v>9.9038500000000003</v>
      </c>
      <c r="G28" s="1">
        <f t="shared" si="0"/>
        <v>8.536760000000001</v>
      </c>
    </row>
    <row r="29" spans="1:7" x14ac:dyDescent="0.25">
      <c r="A29" t="s">
        <v>594</v>
      </c>
      <c r="B29" s="1">
        <f>SUM(10.0749047359, 0.443960348655, 0.00714819556691, 31.341300602, 0.0812735134713, 4.55673169774, 12.0776209119, 21.3313586721, 3.40681157373, 3.03021198854, 7.01565575323, 0.622826183755, 9.96939391649, 3.54335058356, 0.768835023754, 0.0407566795434, 1.7075661965, 33.2259050044, 0.295802035274, 8.59551467591, 8.39373138832, 9.65613282567, 0.211923039651, 0.0299418944262, 22.0593228853, 2.20252752873, 18.3046594494, 5.56428485475, 9.36084890665, 1.06394164007, 0.0360131748558, 19.5252466251, 0.579262519871, 12.2604648577, 9.41769638708, 5.47770878463, 0.276462238354, 0.254624786035, 33.8483178584, 1.24602725967, 1.7197037774, 15.589993525, 1.63004644598, 0.0147985198226, 0.00954191544495, 78.8405350813, 1.04226603979, 18.6526126603, 14.0860289543, 3.27620398333, 0.277869618671, 0.851768370724, 51.3152002204, 1.32637306518, 21.96786493, 5.70625692744, 8.55299384788, 0.0000218618091512, 0.108597891587, 13.9710324767, 0.135639885489, 12.6742040744, 7.23850323278, 5.42331940286, 0.000535325165975, 0.272226677293, 10.9028506091, 3.64922600969, 2.39757745689, 4.74203212435, 8.31495333807, 0.208224457369, 0.0801397740429, 27.1917870682, 7.29302441097, 7.18514901814, 11.1867096561, 7.40492407551, 1.08000940502, 0.475037884791, 16.7837338504, 0.915878194176, 2.87445521115, 11.2708299693) / 84</f>
        <v>8.3398422431071229</v>
      </c>
      <c r="C29">
        <v>4</v>
      </c>
      <c r="D29" t="s">
        <v>29</v>
      </c>
      <c r="E29">
        <v>66.761700000000005</v>
      </c>
      <c r="F29">
        <v>63.003799999999998</v>
      </c>
      <c r="G29" s="1">
        <f t="shared" si="0"/>
        <v>64.882750000000001</v>
      </c>
    </row>
    <row r="30" spans="1:7" x14ac:dyDescent="0.25">
      <c r="A30" t="s">
        <v>624</v>
      </c>
      <c r="B30" s="1">
        <f>SUM(0.00145816648791, 13.7002747575, 0.177250300755, 0.518456063326, 42.2989808403, 0.0116133736747, 6.84140144643, 4.07309368856, 12.0226039892, 4.64470465325, 1.96117787775, 35.478655745, 0.567529111831, 1.26070230277, 0.662783341939, 1.2526689438, 0.113810976655, 0.105154851979, 5.28755556758, 0.637822918396, 2.42651097164, 9.75170978633, 10.8867065819, 7.10069340474, 4.42862754918, 75.3313550398, 6.00585704301, 0.407227215574, 2.33837956365, 2.68575509821, 3.88496384996, 0.474230340267, 67.5155862611, 1.70157104703, 3.43175018107, 1.31583805948, 31.5246949301, 1.46037046577, 3.60252285369, 13.8991484382, 0.113424566432, 11.6209038418, 0.839889716056, 0.0329823023006, 0.16559061042, 0.0698410263558, 5.63141613583, 1.1453793171, 1.34292230191, 0.000241487646658, 0.0177214690036, 0.271431616505, 0.810769979107, 9.87066177257, 4.87612731593, 1.03034548177, 0.000296669301409, 0.000689776836776, 0.234327477811, 0.0765139095238, 1.97433144892, 0.0234651041117, 0.317553208505, 1.97923933945, 13.338535747, 0.0198255297507, 6.06295554908, 31.2191636414, 1.31383250022, 19.807069422, 3.73556650034, 2.93601003741, 0.624784229953, 0.0697006783531, 19.6733536149, 1.64365342233, 12.0531308657, 3.90578858628, 12.0484733993, 0.0330911662382, 4.60463442021, 30.9729896549, 0.238713647992, 17.4450593457) / 84</f>
        <v>7.2140904218111617</v>
      </c>
      <c r="C30">
        <v>3</v>
      </c>
      <c r="D30" t="s">
        <v>29</v>
      </c>
      <c r="E30">
        <v>14.1952</v>
      </c>
      <c r="F30">
        <v>18.771100000000001</v>
      </c>
      <c r="G30" s="1">
        <f t="shared" si="0"/>
        <v>16.483150000000002</v>
      </c>
    </row>
    <row r="31" spans="1:7" x14ac:dyDescent="0.25">
      <c r="A31" t="s">
        <v>529</v>
      </c>
      <c r="B31" s="1">
        <f>SUM(1.35143938702, 2.80157590751, 0.153868396594, 2.51445046493, 0.152208629272, 1.49531823096, 0.728491098241, 4.42869675686, 4.19994640788, 0.506306393238, 4.45506014855, 0.161827576534, 0.102957360079, 2.81136893187, 0.691133856778, 11.4202014452, 1.52121336613, 0.301024141882, 0.00310192655357, 0.00637530959434, 1.41770375045, 16.9743550906, 16.9259153116, 0.698668312444, 0.860587381066, 0.64810838014, 0.0281063435301, 0.00934921037931, 3.80527366261, 0.0695092704797, 0.101615999065, 0.0256983802755, 1.05016741925, 35.7107788674, 2.10920454574, 6.83940151282, 0.292573535965, 8.16972478665, 0.812515604903, 0.292657959961, 7.79530583148, 0.518018387252, 1.69864825415, 1.11273142346, 1.94689783008, 0.234082686364, 1.81028794526, 0.274428594211, 1.14024502514, 2.97908080324, 8.34054790399, 1.01881539128, 0.742876974766, 0.405404706269, 0.148935124234, 0.0618472924983, 5.40912877479, 5.50998984588, 1.02267557653, 1.53088934327, 2.95937620713, 2.20230026526, 0.27491994667, 0.000997222178287, 2.1178969201, 0.279030632567, 1.1872149125, 4.89925753017, 377.632632287, 3.98924352471, 2.3930348288, 0.299130669719, 0.18279488232, 1.8697267357, 0.346416976501, 0.210076166717, 2.43433668359, 2.3930348288, 0.299130669719, 0.18279488232, 1.8697267357, 0.346416976501, 0.210076166717, 2.43433668359) / 84</f>
        <v>7.0400383584539066</v>
      </c>
      <c r="C31">
        <v>1</v>
      </c>
      <c r="D31" t="s">
        <v>8</v>
      </c>
      <c r="E31">
        <v>17.420000000000002</v>
      </c>
      <c r="F31">
        <v>18.441400000000002</v>
      </c>
      <c r="G31" s="1">
        <f t="shared" si="0"/>
        <v>17.930700000000002</v>
      </c>
    </row>
    <row r="32" spans="1:7" x14ac:dyDescent="0.25">
      <c r="A32" t="s">
        <v>769</v>
      </c>
      <c r="B32" s="1">
        <f>SUM(1.34168505385, 2.1178969201, 0.0653297526855, 6.60619110368, 4.53238133171, 212.944352004, 12.9522344045, 5.04416268029, 1.49215249313, 3.06710356717, 11.5367407019, 0.27245479732, 1.03427680775, 14.0231109314, 5.04416268029, 1.49215249313, 3.06710356717, 11.5367407019, 0.27245479732, 1.03427680775, 14.0231109314, 1.57135355132, 1.34027744308, 0.883283465266, 2.33524685819, 0.942305997712, 0.198194388887, 1.49783638629, 0.0959037832233, 2.48554522537, 1.31457978714, 0.830546087103, 0.661536553547, 0.0065237035228, 1.45892718172, 0.949600042251, 4.21894985548, 0.000288324763436, 3.57034973885, 0.414446454568, 0.359928376284, 8.10757405405, 2.64913766296, 0.0654151712626, 0.433657551088, 9.11297599315, 0, 0.00227295931983, 6.15977154258, 2.04879755148, 0.744467849327, 0.175273593983, 11.0405763862, 0.252214026376, 0.429580616358, 7.36173742483, 3.80250218475, 11.9806203373, 3.09910742405, 7.47881801702, 1.83884151772, 0.220986188417, 17.0876413013, 4.03526440369, 3.30575877752, 0.42245450512, 6.97369110959, 0.734240862164, 0.194774872859, 8.10343099463, 4.22440479373, 2.44602455245, 0.0319636523603, 17.4471319888, 0.432031869777, 3.86437460731, 7.53601424878, 1.82926388663, 0.674955377875, 1.23910761598, 39.9710898319, 7.90125482794, 0.801863047768, 16.7403655866) / 84</f>
        <v>6.6861562916667605</v>
      </c>
      <c r="C32">
        <v>2</v>
      </c>
      <c r="D32" t="s">
        <v>8</v>
      </c>
      <c r="E32">
        <v>38.841999999999999</v>
      </c>
      <c r="F32">
        <v>30.765899999999998</v>
      </c>
      <c r="G32" s="1">
        <f t="shared" si="0"/>
        <v>34.80395</v>
      </c>
    </row>
    <row r="33" spans="1:7" x14ac:dyDescent="0.25">
      <c r="A33" t="s">
        <v>218</v>
      </c>
      <c r="B33" s="1">
        <f>SUM(0.692504797562, 0.138098591381, 1.8418056663, 0.437959788375, 1.3272826301, 2.29818827652, 0.0150408213297, 4.37243924582, 0.0710290179152, 0.00262273030829, 0.506671425927, 0.750558421328, 0.452854075732, 1.12462189121, 0.0591117138421, 0.0157058881894, 0.769844753826, 1.49658561971, 0.0365100170245, 3.15178505088, 0.588639280943, 7.69556050871, 0.140906785309, 7.41884505579, 94.3499764312, 0.563042004874, 0.885646256746, 71.3237167711, 5.56029944972, 1.73758112498, 0.00999741390075, 57.3948847671, 5.28413877673, 0.463535727355, 47.9653711883, 12.6288688283, 8.186287185, 0.57997284157, 71.1840950421, 4.83524016994, 1.78768256786, 54.1346348132, 4.93513002448, 1.38759997919, 0.08520341082, 5.11448480828, 0.0739505088184, 0.559781768566, 3.04877663522, 1.41893175726, 0.263665759069, 1.13027275693, 0.0366015348096, 0.000000791625228919, 2.38558678408, 0.891229573693, 7.95313456889, 0.880043933494, 1.68485325782, 2.11217138377, 0.154739581359, 0.925339922967, 2.1584632662, 2.99678392984, 0.287769570402, 4.23057330329, 0.0947928503111, 1.66918800889, 3.48671066345, 0.557274803432, 2.12337215433, 0.339138879049, 0.807889241634, 0.00212096861309, 0.00374109633443, 1.13767571024, 0.115105618264, 8.64823289876, 0.0565224782244, 0.130503376231, 3.55751686866, 2.53581429046, 3.54576945779, 2.85207932837) / 84</f>
        <v>6.5554604871181494</v>
      </c>
      <c r="C33">
        <v>1</v>
      </c>
      <c r="D33" t="s">
        <v>29</v>
      </c>
      <c r="E33" t="s">
        <v>220</v>
      </c>
      <c r="F33" t="s">
        <v>220</v>
      </c>
      <c r="G33" s="1" t="str">
        <f t="shared" si="0"/>
        <v>-</v>
      </c>
    </row>
    <row r="34" spans="1:7" x14ac:dyDescent="0.25">
      <c r="A34" t="s">
        <v>814</v>
      </c>
      <c r="B34" s="1">
        <f>SUM(3.74568731017, 1.23198092939, 2.1782175732, 0.641413797283, 17.7444888388, 3.02918084854, 0.0814101417828, 10.0456749201, 17.4274023842, 21.7696324556, 6.66584042914, 98.8082197623, 5.22869872253, 1.61960113865, 1.07539564352, 9.90791098002, 2.63135509953, 0.353109221716, 27.466260776, 0.00914885912894, 8.39633060906, 10.5051739597, 1.66163964972, 5.16623587834, 6.52824183464, 29.8617203284, 3.01740580564, 2.43783647023, 9.95146438594, 1.82067707244, 0.847061319112, 13.9101237807, 7.30938996813, 0.779894581483, 1.46592231535, 5.93618662437, 1.54672107361, 0.941849088664, 8.5357885305, 0.653782413258, 16.0427471059, 0.046527741858, 8.62281846841, 0.0206994276918, 0.660104639578, 8.01406357931, 3.17463026255, 0.292126205538, 8.42559172418, 9.84560044731, 13.0842655001, 0.642395528026, 11.2158376582, 0.0930251407376, 6.60614425363, 2.05187625791, 4.9618165263, 39.6666366881, 2.54900820416, 2.54430012859, 3.21865681852, 1.14723694274, 0.0128106532865, 0.420399267752, 2.00287589346, 2.44361911103, 1.08248688324, 9.40457369475, 0.878191649267, 1.37917982405, 8.3192691407, 0.670557540045, 0.0149051553962, 0.477153395947, 3.57041934953, 6.96661250813, 0.205867938662, 1.75395016255, 0.142602635923, 0.114432093431, 0.0231275068331, 4.18613967028, 0.258957692311, 4.08190911334) / 84</f>
        <v>6.479407448215964</v>
      </c>
      <c r="C34">
        <v>3</v>
      </c>
      <c r="D34" t="s">
        <v>29</v>
      </c>
      <c r="E34">
        <v>25.618099999999998</v>
      </c>
      <c r="F34">
        <v>21.312200000000001</v>
      </c>
      <c r="G34" s="1">
        <f t="shared" si="0"/>
        <v>23.465150000000001</v>
      </c>
    </row>
    <row r="35" spans="1:7" x14ac:dyDescent="0.25">
      <c r="A35" t="s">
        <v>649</v>
      </c>
      <c r="B35" s="1">
        <f>SUM(2.12739716977, 4.09168590754, 0.337203762277, 6.11229766777, 5.10645070849, 0.149868746403, 0.0517501807749, 1.96432025366, 1.09916795807, 0.350050661322, 1.87743140617, 7.37968157857, 0.0239710439912, 2.25537753635, 5.78815523704, 0.186517525351, 0.000691219120577, 1.65763501517, 20.7946345795, 2.33864753794, 6.75493947706, 1.9049321554, 37.7236472276, 1.07382477922, 0.0818470695069, 22.5937444167, 0.07772993558, 8.01220552442, 12.0159491943, 11.5602293359, 0.164930844061, 0.984024051342, 36.6579667302, 6.06345304504, 0.276828981239, 1.77378567094, 4.06684834838, 0.0439466333729, 0.585494876017, 45.2954956038, 0.953535162812, 5.87578391762, 0.332352768775, 0.00417241927456, 0.364799742234, 0.223802342627, 0.101442015037, 4.52293254761, 0.66274585101, 2.89549724222, 1.49560061996, 0.0133055868887, 8.79577122534, 23.2448903251, 5.87538127998, 0.00198087892162, 0.0780682737171, 0.784871277911, 0.902350255691, 3.21147353324, 0.208132355111, 0.834992533355, 3.18963137353, 13.8402004291, 3.32318586313, 19.0651133509, 12.6159730035, 100.88144293, 9.6562625278, 0.570855929857, 1.2770475081, 0.173153638093, 0.446586533836, 0.0316352148424, 4.23908970833, 0.0281535790419, 0.203098047741, 0.267942592936, 20.8163065919, 11.0694666332, 1.73223132041, 9.6481075441, 0.0253115665285, 0.118496803002) / 84</f>
        <v>6.3810468385675154</v>
      </c>
      <c r="C35">
        <v>2</v>
      </c>
      <c r="D35" t="s">
        <v>29</v>
      </c>
      <c r="E35">
        <v>38.147300000000001</v>
      </c>
      <c r="F35">
        <v>26.174499999999998</v>
      </c>
      <c r="G35" s="1">
        <f t="shared" si="0"/>
        <v>32.160899999999998</v>
      </c>
    </row>
    <row r="36" spans="1:7" x14ac:dyDescent="0.25">
      <c r="A36" t="s">
        <v>644</v>
      </c>
      <c r="B36" s="1">
        <f>SUM(4.55567997393, 0.148973429857, 0.0144620568897, 0.651279522649, 0.0023702038152, 1.20823135317, 0.210221981152, 15.7079888155, 2.3323028558, 14.0766001069, 6.17937602225, 6.54972217053, 0.605040933234, 1.21567767939, 7.1650883376, 2.37810161368, 0.051191253134, 7.42214299976, 0.144559091443, 0.156759994127, 1.22825718999, 16.2154570543, 0.28283671258, 54.9392587108, 1.70320713442, 0.459650760544, 0.143245440218, 1.11391034738, 9.15580351518, 1.22151846848, 7.63479556641, 8.15754256106, 0.565240198655, 3.223569162, 2.66171836711, 6.85446725321, 4.53752596488, 5.13096309922, 2.35871289245, 14.7084689945, 0.490009841581, 1.45524562139, 7.81222508731, 17.7664619526, 0.988495388973, 20.2159529764, 4.95124650222, 1.86025209735, 3.13986357176, 2.61553323902, 0.134202250354, 1.44943764219, 22.5852209341, 0.0107979247246, 1.0107882507, 22.9355745512, 7.92799156696, 1.48419769311, 17.6513493804, 19.6588774781, 0.77065572872, 5.76612647782, 7.50553454709, 5.95524363373, 1.66635899538, 46.8689849901, 21.7576434582, 1.94628561662, 2.88280675583, 6.01776914155, 2.98980655413, 0.583770624806, 0.417075546332, 17.4288370542, 1.6789636132, 0.0385876834604, 10.9088207536, 1.87480194014, 5.78674766339, 4.89342158998, 6.47775617635, 3.1031097247, 0.160433080731, 1.13363790641) / 84</f>
        <v>6.2836764642274963</v>
      </c>
      <c r="C36">
        <v>3</v>
      </c>
      <c r="D36" t="s">
        <v>29</v>
      </c>
      <c r="E36">
        <v>204.27600000000001</v>
      </c>
      <c r="F36">
        <v>210.08799999999999</v>
      </c>
      <c r="G36" s="1">
        <f t="shared" si="0"/>
        <v>207.18200000000002</v>
      </c>
    </row>
    <row r="37" spans="1:7" x14ac:dyDescent="0.25">
      <c r="A37" t="s">
        <v>614</v>
      </c>
      <c r="B37" s="1">
        <f>SUM(2.83677647422, 7.69582174949, 4.91978330227, 2.60102837785, 6.10877501318, 0.914543233285, 0.0658627557779, 1.02829540788, 22.2902445193, 2.94757474312, 0.317647103907, 2.50490280434, 0.437344939821, 0.979905200012, 0.904770005977, 0.0171193720718, 0.578617240062, 0.650075499753, 0.0350337992424, 0.149605953749, 1.01184831323, 4.51093499702, 50.3022638302, 0.16016913484, 6.59338023063, 62.0109947651, 1.04424755096, 0.70333877611, 2.33638767676, 29.2193881024, 0.00189722598865, 0.223340783199, 42.5789656019, 1.34193366338, 3.58855348868, 0.381119887249, 10.4332013167, 1.37948056442, 0.401200291439, 22.2689587733, 1.10392885794, 4.76088071958, 0.48731885161, 0.0280626813091, 0.0857913054881, 0.0181674289032, 5.53312205647, 0.264789179359, 0.366321046012, 0.0782419971452, 3.79132005215, 0.235656965274, 0.278363287451, 4.22653963459, 2.37656490064, 2.43730978015, 5.52162067032, 0.100139703599, 0.388585170101, 3.41861317173, 0.743323748493, 1.44855067005, 3.72268186001, 9.17538893173, 1.17760367827, 12.1820717238, 14.667379248, 40.246659365, 3.85855181069, 20.2558890587, 0.0103777994127, 6.41402745976, 1.51737559228, 1.37662174659, 11.3713862753, 2.53485570131, 4.71046759983, 20.9630539008, 1.94293971365, 5.29037531937, 7.8829314914, 15.7547795049, 0.248679636698, 4.44011837897) / 84</f>
        <v>6.260866192186298</v>
      </c>
      <c r="C37">
        <v>2</v>
      </c>
      <c r="D37" t="s">
        <v>29</v>
      </c>
      <c r="E37">
        <v>11.004300000000001</v>
      </c>
      <c r="F37">
        <v>10.2585</v>
      </c>
      <c r="G37" s="1">
        <f t="shared" si="0"/>
        <v>10.631399999999999</v>
      </c>
    </row>
    <row r="38" spans="1:7" x14ac:dyDescent="0.25">
      <c r="A38" t="s">
        <v>704</v>
      </c>
      <c r="B38" s="1">
        <f>SUM(0.116642411397, 0.00654553891901, 0.239763081006, 5.4870958852, 49.2783247313, 2.50885956544, 0.125178125348, 3.3939756644, 31.3831525794, 0.0670604336247, 6.03560522407, 79.8506892115, 0.139436509456, 1.44752763232, 3.47200207812, 17.5841252907, 0.0126423587921, 5.27263025317, 40.1124227265, 0.242202770185, 0.035191308374, 3.00520973758, 1.01025652713, 0.146563447616, 2.67346296106, 3.96935261316, 0.183456461061, 0.000453590157871, 2.03852657012, 0.38969940188, 0.821296169299, 1.62360299643, 9.64893668956, 2.97985281814, 8.99507724249, 0.0377324446206, 0.122764129692, 0.266371750564, 4.08885955272, 8.45981967639, 0.000160623472819, 0.0886755431235, 3.34407981767, 0.323913337505, 0.215994842783, 0.638926743569, 32.7466534411, 1.11497882134, 0.00707179903201, 0.00143450747677, 6.20644529861, 6.13512922708, 7.8946889162, 34.5276813494, 0.0519118699724, 0.053514824659, 1.00939838623, 0.0135153324851, 0.521270802892, 4.22723702619, 27.977011392, 0.792385070184, 0.0233618348042, 1.01109355559, 1.39725109649, 1.97149748698, 6.19839062564, 18.9336130979, 0.651549078389, 0.425589856545, 2.47064190649, 7.7197240551, 0.161572554782, 9.6244451099, 9.07618313907, 1.73169593792, 3.42236011839, 0.156685914718, 0.331548732507, 0.102956797422, 0.0846882788625, 16.462430689, 9.94661644276, 2.86564914921) / 84</f>
        <v>6.189690387980197</v>
      </c>
      <c r="C38">
        <v>2</v>
      </c>
      <c r="D38" t="s">
        <v>8</v>
      </c>
      <c r="E38">
        <v>1.1125799999999999</v>
      </c>
      <c r="F38">
        <v>0.77701799999999999</v>
      </c>
      <c r="G38" s="1">
        <f t="shared" si="0"/>
        <v>0.94479899999999994</v>
      </c>
    </row>
    <row r="39" spans="1:7" x14ac:dyDescent="0.25">
      <c r="A39" t="s">
        <v>123</v>
      </c>
      <c r="B39" s="1">
        <f>SUM(0.0544641030836, 2.61835461978, 0.108555417799, 0.138760461, 9.15303276724, 2.76208284794, 3.7633085178, 0.354797211717, 2.86727667507, 2.75220339608, 13.8057764488, 19.9761891468, 0.0282915126991, 0.0000561491622525, 2.03115161064, 0.518196553745, 7.38068416578, 8.50805553738, 6.17172853785, 2.18691584964, 2.4546549436, 0.0187906311145, 0.411861635158, 0.581890881284, 0.583314679621, 2.49325748035, 0.0991488900133, 0.121797530292, 0.771370072845, 4.69828304518, 3.36504269927, 0.0581217186791, 19.3136795011, 0.733482108744, 0.773625085591, 0.32101003236, 1.16091885284, 0.0191271790955, 0.295770037238, 0.13832565669, 0.961212985653, 1.10244443191, 0.157416867149, 2.93319329364, 1.23639512568, 2.90046616773, 2.02709333447, 1.22668328426, 1.33832915504, 0.262980046041, 0.356948380572, 0.435190369116, 5.70297749019, 8.94990508666, 0.00443615999249, 0.254278621502, 3.69410665491, 0.149657388612, 14.3308038836, 12.1262559256, 9.57527416012, 1.14342008545, 0.400492338916, 2.00852900496, 6.30785598377, 5.45592362334, 9.6299617507, 47.2061627603, 3.06600690168, 0.572874110957, 3.39348214249, 22.9931865742, 9.40171313476, 16.1826416902, 26.9237641553, 2.31873065838, 1.93153540164, 4.89251457674, 68.1672042787, 16.223958694, 16.8786251503, 55.624993368, 3.12068726643, 0.0000688479253054) / 84</f>
        <v>6.1567111369363925</v>
      </c>
      <c r="C39">
        <v>1</v>
      </c>
      <c r="D39" t="s">
        <v>29</v>
      </c>
      <c r="E39">
        <v>31.376999999999999</v>
      </c>
      <c r="F39">
        <v>23.475000000000001</v>
      </c>
      <c r="G39" s="1">
        <f t="shared" si="0"/>
        <v>27.426000000000002</v>
      </c>
    </row>
    <row r="40" spans="1:7" x14ac:dyDescent="0.25">
      <c r="A40" t="s">
        <v>349</v>
      </c>
      <c r="B40" s="1">
        <f>SUM(11.7725707677, 0.593306095742, 0.126498796119, 0.00197949178728, 0.82405413325, 12.4280153903, 2.22528363023, 4.02850325955, 1.2105104827, 0.267289708059, 0.59507222326, 13.1071673824, 2.93020957602, 0.926451805818, 1.25187195454, 0.0449144252184, 0.592610687528, 6.86334358876, 1.8004920798, 4.28768260717, 0.203329582288, 4.19518914342, 0.994797938803, 0.0271200133024, 3.64203688027, 62.1347605559, 0.186301365426, 19.4036600428, 2.68561842333, 6.26071574688, 0.11803650777, 5.4234182554, 36.048136144, 1.31053718491, 9.10820853642, 5.2290483163, 0.576236967032, 11.340668609, 22.0717637285, 12.8879854276, 3.37324728181, 2.24896046297, 2.46774317718, 11.1898434993, 3.17478144101, 2.60212307484, 15.6634698279, 2.49522645202, 0.00234954806812, 0.00011121900423, 5.23142880478, 0.227766854218, 2.69066371527, 11.8306995261, 0.309379759753, 0.0353332527934, 0.843098102027, 18.8747811831, 0.579404609696, 0.367920479688, 50.2686639815, 2.73262074923, 2.73248338519, 0.176438145214, 0.112239775768, 0.926042387548, 1.08543484828, 3.0962469224, 0.94975687391, 0.815346656678, 1.89744014746, 0.694758315523, 0.154627603449, 0.625617556428, 9.46417947492, 0.00517106553905, 0.124681634377, 7.26464758106, 10.30035929, 1.50941128526, 1.89148221364, 57.097154842, 8.8391138008, 0.327092629209) / 84</f>
        <v>6.1550564391930225</v>
      </c>
      <c r="C40">
        <v>2</v>
      </c>
      <c r="D40" t="s">
        <v>8</v>
      </c>
      <c r="E40">
        <v>24.476199999999999</v>
      </c>
      <c r="F40">
        <v>23.450099999999999</v>
      </c>
      <c r="G40" s="1">
        <f t="shared" si="0"/>
        <v>23.963149999999999</v>
      </c>
    </row>
    <row r="41" spans="1:7" x14ac:dyDescent="0.25">
      <c r="A41" t="s">
        <v>629</v>
      </c>
      <c r="B41" s="1">
        <f>SUM(2.77642603339, 22.2927997049, 0.196081485656, 0.758598375934, 90.3262626819, 0.0368024824131, 16.4062020738, 3.37024447695, 4.55723889327, 7.02740470396, 0.714291159663, 48.3464452867, 0.19032789238, 3.87562756499, 10.4198818403, 25.8234934245, 1.26651480779, 3.65591166769, 29.3416480862, 0.394137159506, 13.9516244992, 9.1761643429, 1.98714655007, 0.133744908632, 0.866321761705, 2.30569957041, 6.04056530935, 0.450817032646, 0.118111485637, 37.3622971217, 0.35845427872, 0.0208206187913, 3.77449342113, 0.343825172388, 1.78661459038, 0.601657899522, 3.10713723059, 0.902047451963, 0.338450333161, 0.290981453159, 1.20140139673, 0.0625323085985, 1.66360839023, 0.192830880042, 4.01665733299, 9.28573960769, 0.878308798274, 0.17718179635, 3.45919319674, 2.55940508412, 1.95342432116, 0.2986484957, 3.91090881458, 1.58158217914, 0.339875743081, 7.57448788525, 1.36404010566, 0.144617499712, 2.30886255991, 20.9603384763, 0.0962592686619, 1.2188199502, 7.60394998431, 6.94316127071, 0.629091219631, 1.4471162117, 0.578187670848, 12.9970511088, 5.42164495143, 8.6825992875, 0.816938271872, 0.263595872793, 0.556253956157, 0.0411150438539, 12.5223314522, 14.6828771514, 1.8028628387, 0.000518530875309, 1.77409815133, 1.47276756737, 1.07679375538, 8.49965343264, 4.85157743241, 2.28332473662) / 84</f>
        <v>6.1415422478999533</v>
      </c>
      <c r="C41">
        <v>1</v>
      </c>
      <c r="D41" t="s">
        <v>29</v>
      </c>
      <c r="E41">
        <v>30.6691</v>
      </c>
      <c r="F41">
        <v>28.136199999999999</v>
      </c>
      <c r="G41" s="1">
        <f t="shared" si="0"/>
        <v>29.402650000000001</v>
      </c>
    </row>
    <row r="42" spans="1:7" x14ac:dyDescent="0.25">
      <c r="A42" t="s">
        <v>344</v>
      </c>
      <c r="B42" s="1">
        <f>SUM(0.000472280881908, 4.56767924249, 67.4828539741, 1.16109887828, 5.40675597444, 3.1424420454, 4.15623868097, 0.0018002055446, 0.00673608821845, 5.47637360285, 0.125785157979, 6.60830237504, 0.00512663629057, 1.27615015634, 0.870412654343, 0.281220771523, 1.86726441986, 0.154319469254, 0.0600677929679, 0.106330804394, 0.0124653614519, 0.113341378704, 5.18344041348, 0.768688931904, 1.29025717496, 47.8838413695, 0.428756048598, 1.65370775449, 1.5914511161, 4.45228709292, 0.58799537891, 0.00243813813593, 24.0668702501, 3.34550588193, 0.808372165248, 3.37778176784, 38.0235265382, 3.14127629787, 0.883822789272, 53.7768437194, 3.15898929851, 3.64699629521, 3.16776853579, 0.0106575798773, 0.59221705613, 0.131403463336, 0.682677138188, 0.6892711722, 0.062211322186, 1.23454521603, 2.61006218776, 0.627446815217, 4.22997244288, 45.9544940096, 1.40325210011, 2.71106771111, 0.22579818867, 0.352141908149, 0.316637049757, 3.4035030568, 9.65581887145, 1.03178555489, 0.00341755908693, 8.00981076012, 6.37908178793, 0.000793765672778, 0.00102828156193, 21.7199847991, 0.0343467840956, 17.2562432932, 0.245000812137, 1.07283091586, 0.00888278324473, 8.80730858335, 25.0257101012, 0.000349277933572, 2.9918205388, 3.17775760045, 8.75272226447, 0.43278031298, 8.9250976642, 13.3903227976, 2.93133205256, 3.03889747652) / 84</f>
        <v>6.0982659281678924</v>
      </c>
      <c r="C42">
        <v>2</v>
      </c>
      <c r="D42" t="s">
        <v>8</v>
      </c>
      <c r="E42">
        <v>24.7485</v>
      </c>
      <c r="F42">
        <v>38.030999999999999</v>
      </c>
      <c r="G42" s="1">
        <f t="shared" si="0"/>
        <v>31.389749999999999</v>
      </c>
    </row>
    <row r="43" spans="1:7" x14ac:dyDescent="0.25">
      <c r="A43" t="s">
        <v>754</v>
      </c>
      <c r="B43" s="1">
        <f>SUM(2.35673731147, 3.92610041906, 0.0236103384467, 5.9921754701, 7.00964082614, 0.249946552764, 1.72124914006, 0.505099347407, 3.86351960753, 1.51114023585, 6.76554302023, 28.8975182469, 1.16150436705, 4.59792689267, 2.27186347147, 0.877194682112, 2.56890010264, 0.171775222539, 14.6209344453, 1.59425844023, 8.49133410167, 1.43662777156, 0.700378439915, 0.516232689827, 0.00254810487042, 11.1509148721, 0.366384299272, 1.69657276467, 6.14350607511, 0.0016091408904, 1.86331032678, 18.2910507103, 0.991733811946, 0.344611806467, 9.69630282089, 11.260575608, 0.00160240996909, 1.76540974356, 0.371501175955, 1.33716798118, 12.1042533534, 1.55940847201, 0.557397491476, 13.7597098421, 0.210227252052, 1.5761076757, 38.98420286, 3.36589035781, 0.359185143636, 0.680637823684, 26.7638779305, 0.0160325343828, 0.574328488734, 17.388641574, 0.06961621372, 2.17312117367, 0.123386626515, 11.4650919764, 2.3541098539, 0.362292256986, 72.2985899803, 1.44553573807, 5.99072474495, 1.36407919413, 1.71994498822, 0.886413688539, 0.250445060442, 1.66060443057, 2.9595049591, 0.46423209777, 0.362993445577, 42.740725945, 11.547495358, 0.0318912036639, 33.9765248663, 0.271782579039, 4.43817030489, 0.646552529091, 0.317261668956, 0.684394174791, 1.1439013976, 2.04982618139, 0.472662219074, 0.757505769796) / 84</f>
        <v>5.8338725502480404</v>
      </c>
      <c r="C43">
        <v>1</v>
      </c>
      <c r="D43" t="s">
        <v>8</v>
      </c>
      <c r="E43">
        <v>343.79300000000001</v>
      </c>
      <c r="F43">
        <v>253.54400000000001</v>
      </c>
      <c r="G43" s="1">
        <f t="shared" si="0"/>
        <v>298.66849999999999</v>
      </c>
    </row>
    <row r="44" spans="1:7" x14ac:dyDescent="0.25">
      <c r="A44" t="s">
        <v>764</v>
      </c>
      <c r="B44" s="1">
        <f>SUM(3.68122546334, 1.92219512516, 0.475037884782, 3.26550539543, 6.49578363769, 3.9342604692, 10.3479592203, 0.0474828743315, 4.56077679073, 1.30019720819, 0.26601789768, 0.698288405701, 1.35116640911, 0.00150342031822, 0.313550078988, 1.47449232851, 0.217595835815, 0.293323042165, 0.199240958045, 0.504840672358, 0.482800281587, 0.711513566015, 10.7104233856, 0.142119067319, 0.531806592612, 13.0833435845, 3.77508798176, 4.17616882667, 2.64736499367, 5.01504423051, 0.169901906207, 8.32096119662, 37.4671444011, 0.00610086222707, 0.127423942617, 0.580616513192, 3.15191047784, 0.0045502045797, 0.642517838113, 13.4075565724, 0.606013062642, 3.47627368442, 2.87233401121, 19.2211290862, 0.496621164438, 0.156035936603, 35.2723415178, 0.478179054378, 11.0799824336, 7.38968749909, 3.7274354618, 1.71501467597, 0.00925438420322, 9.97083710426, 2.9484604799, 2.79584894248, 8.2893609976, 6.44993719037, 1.26144385333, 2.5655921819, 10.8823575893, 5.28253354506, 6.77964440297, 2.9622966056, 1.39934413699, 0.143751578737, 0.0000982437120418, 26.1012549321, 1.90084197211, 34.3342325307, 3.05873711232, 1.54976315493, 0.0354006617692, 0.745445006181, 38.8491158471, 0.0469918918856, 17.447330623, 5.85782440951, 2.46364676162, 0.490387354194, 6.20732761665, 12.3100256926, 0.176811057492, 30.2990482324) / 84</f>
        <v>5.673938014572709</v>
      </c>
      <c r="C44">
        <v>2</v>
      </c>
      <c r="D44" t="s">
        <v>29</v>
      </c>
      <c r="E44">
        <v>63.005899999999997</v>
      </c>
      <c r="F44">
        <v>62.615299999999998</v>
      </c>
      <c r="G44" s="1">
        <f t="shared" si="0"/>
        <v>62.810599999999994</v>
      </c>
    </row>
    <row r="45" spans="1:7" x14ac:dyDescent="0.25">
      <c r="A45" t="s">
        <v>524</v>
      </c>
      <c r="B45" s="1">
        <f>SUM(0.647212662625, 3.56482442491, 0.221949669489, 0.393931723909, 51.3613651615, 0.010615990106, 3.28861509033, 0.317642391098, 0.00147173368874, 1.18399415513, 3.67068383394, 1.93963846731, 0.0880707208145, 4.26086223287, 0.457574460602, 0.31343213992, 11.4755389087, 2.86966491059, 0.0372615794885, 0.835365770581, 3.11969802856, 8.63254819929, 7.16195873755, 3.30263584807, 18.0280591902, 0.147292331099, 3.27559466217, 14.3259091287, 11.4836734626, 0.167164511844, 0.525625568672, 13.1994959743, 0.766495870279, 4.87063687996, 8.30820843913, 2.23951795949, 1.72940533958, 0.351133082019, 46.0675069982, 15.5153702692, 5.30221868055, 32.2569933151, 0.369984193011, 3.65318511426, 0.405037019964, 13.3296972862, 0.447478701422, 0.00296407233498, 13.7933321232, 0.856644286676, 21.5123010826, 0.000703691357996, 5.9648348063, 36.2396356871, 1.04893586801, 0.163126409625, 0.225832514506, 2.38242817741, 0.792479495002, 0.0106031117369, 16.4389777321, 2.45574714114, 1.37395677629, 0.605684225483, 0.312086766756, 2.68883713354, 4.66384046662, 1.21653344551, 3.62074574955, 7.55626254937, 2.82408664487, 1.17922735171, 0.986206090325, 1.19307979215, 4.65916092738, 1.98574645591, 6.77212567724, 0.0410006450594, 0.270544826096, 0.0728971881632, 2.73381746633, 5.16098445409, 4.781505217, 10.2303521686) / 84</f>
        <v>5.6278508218590879</v>
      </c>
      <c r="C45">
        <v>1</v>
      </c>
      <c r="D45" t="s">
        <v>8</v>
      </c>
      <c r="E45">
        <v>35.526299999999999</v>
      </c>
      <c r="F45">
        <v>32.8491</v>
      </c>
      <c r="G45" s="1">
        <f t="shared" si="0"/>
        <v>34.1877</v>
      </c>
    </row>
    <row r="46" spans="1:7" x14ac:dyDescent="0.25">
      <c r="A46" t="s">
        <v>514</v>
      </c>
      <c r="B46" s="1">
        <f>SUM(6.98435786517, 12.2413631882, 0.455276669118, 1.33580375816, 2.29857565861, 13.4970141757, 2.87174833108, 6.12849514923, 12.2231200712, 1.54101443401, 1.56203216927, 30.4444777449, 6.35481337603, 7.30455032663, 2.63784612705, 0.148971674091, 1.52590728807, 1.99034143884, 3.59820669137, 4.81410253426, 6.47533361046, 6.0611258471, 4.35057235692, 0.395466427529, 5.48149165274, 7.20369233783, 2.89217753658, 3.55930485286, 10.8752519095, 4.52096884326, 28.9395532629, 5.74637133596, 16.8974744652, 13.012191017, 11.8948081604, 3.41700216815, 4.62287751872, 0.0303081391706, 1.86499160493, 8.78949036372, 2.3113995971, 9.09977650062, 0.193055735568, 1.79782031332, 0.0255465691795, 0.0233328165994, 1.37945680649, 0.444937534297, 0.516635226761, 2.85196678714, 0.0267406675778, 0.128294688211, 0.103725562826, 0.00497263507079, 0.0581479221205, 0.0509629511976, 0.0854171272792, 0.0197595779703, 0.149085293994, 1.69530657714, 0.00460288763273, 1.70959559296, 1.0449392473, 2.20539564945, 13.9789892118, 1.65245944722, 1.4143614444, 27.9865015525, 3.66192263252, 6.29195452246, 0.0935041721264, 13.8507245322, 4.73143384979, 2.58637369861, 50.9307592203, 1.96982828735, 5.17821280133, 0.123607430959, 6.63485737574, 1.45435515396, 1.85508641493, 13.4325315954, 4.6596469713, 2.80312065113) / 84</f>
        <v>5.4548759204255823</v>
      </c>
      <c r="C46">
        <v>3</v>
      </c>
      <c r="D46" t="s">
        <v>8</v>
      </c>
      <c r="E46">
        <v>57.687800000000003</v>
      </c>
      <c r="F46">
        <v>57.742199999999997</v>
      </c>
      <c r="G46" s="1">
        <f t="shared" si="0"/>
        <v>57.715000000000003</v>
      </c>
    </row>
    <row r="47" spans="1:7" x14ac:dyDescent="0.25">
      <c r="A47" t="s">
        <v>12</v>
      </c>
      <c r="B47" s="1">
        <f>SUM(4.22094445661, 15.4578224195, 0.367714635404, 88.0798832791, 12.4084425299, 7.53325429448, 4.68329957184, 0.811617757136, 4.18209611305, 0.476454409304, 30.6186431495, 16.1725507939, 1.63523391448, 4.45772168645, 0.70040387684, 3.38426608098, 0.274590221723, 31.855912468, 3.43811658673, 0.630389850566, 1.38998396373, 0.962366554481, 0.0199477537543, 0.315501555064, 2.80747088599, 2.98482420129, 0.900429708761, 4.76443695809, 0.326153732436, 0.0229469447949, 0.0108137104526, 1.83213382056, 2.53761982191, 1.7592849972, 1.26115814538, 1.39528031055, 0.00823591781515, 0.351334426298, 0.0658409239455, 4.02929888526, 1.01231730752, 0.000320264073881, 1.0078128823, 9.06693449155, 2.52054220943, 13.0551065873, 24.5447829015, 4.46068334178, 0.832714566527, 0.0306150671077, 19.860928439, 2.01124566822, 4.72641783043, 12.0301422485, 0.361268081216, 0.000946709046748, 0.0846277643733, 13.778529062, 2.13035685219, 3.12987140424, 18.5446069209, 2.84370220224, 0.396131943255, 0.00277433007675, 6.11838248091, 0.185359562274, 4.29979460895, 7.88266595455, 0.170034435087, 0.000000291901647853, 0.920325075091, 0.0851449605827, 0.249719108771, 12.5378775224, 0.726525129591, 4.48034535916, 9.07651832219, 5.26491472118, 1.04989689702, 1.12727558879, 5.80855607738, 0.0295872090656, 0.161242640868, 1.70056167247) / 84</f>
        <v>5.445744381026949</v>
      </c>
      <c r="C47">
        <v>2</v>
      </c>
      <c r="D47" t="s">
        <v>8</v>
      </c>
      <c r="E47">
        <v>13.3491</v>
      </c>
      <c r="F47">
        <v>10.4877</v>
      </c>
      <c r="G47" s="1">
        <f t="shared" si="0"/>
        <v>11.9184</v>
      </c>
    </row>
    <row r="48" spans="1:7" x14ac:dyDescent="0.25">
      <c r="A48" t="s">
        <v>489</v>
      </c>
      <c r="B48" s="1">
        <f>SUM(0.539990442489, 0.201195266614, 0.017578500103, 0.477083055786, 5.66393497287, 0.165739993952, 3.85134024254, 0.0000603719113693, 0.602746573393, 0.0818586092861, 0.411986808252, 25.2865181183, 0.657476372774, 3.41580749551, 0.768080931236, 1.19960152851, 2.16353632229, 0.485303268213, 9.12149014923, 0.465986577331, 6.4464441584, 6.57373664914, 2.99539112467, 14.7939393411, 0.840275604553, 52.4413782022, 9.71226023388, 0.923635541227, 0.407607120847, 9.64489489177, 0.0325126137398, 0.0136186012692, 35.5402617174, 0.158611696682, 5.67116541834, 0.639327297108, 46.2152876731, 0.00333374107064, 0.0343481225374, 17.1273747709, 0.930783894499, 3.1872441932, 0.0907483613917, 1.30485867343, 2.92883027717, 9.45884439102, 6.56811413016, 0.211137964113, 12.494738168, 0.391027858319, 3.36069532322, 2.42611900877, 0.594845988388, 10.727562815, 0.320501886881, 0.355045553805, 0.0612120737473, 0.363796732178, 0.00565615020376, 0.282333588341, 29.9853653132, 1.26675554532, 6.59417166916, 3.30980629026, 5.96044441553, 0.0106939278199, 7.98652015448, 15.5195852549, 1.577636924, 8.1364223852, 6.62993600066, 0.350101390128, 3.23998488022, 4.18911066755, 2.7009479417, 3.37838015118, 2.30955194792, 0.157370530248, 2.86727667507, 2.29543792592, 5.08281824509, 16.848324253, 2.03516490717, 1.56909506481) / 84</f>
        <v>5.4268776144392481</v>
      </c>
      <c r="C48">
        <v>1</v>
      </c>
      <c r="D48" t="s">
        <v>8</v>
      </c>
      <c r="E48" t="s">
        <v>220</v>
      </c>
      <c r="F48" t="s">
        <v>220</v>
      </c>
      <c r="G48" s="1" t="str">
        <f t="shared" si="0"/>
        <v>-</v>
      </c>
    </row>
    <row r="49" spans="1:7" x14ac:dyDescent="0.25">
      <c r="A49" t="s">
        <v>559</v>
      </c>
      <c r="B49" s="1">
        <f>SUM(3.3939756644, 13.0008295341, 2.32103297745, 3.38631079748, 53.8746234823, 5.10970863857, 0.164191547027, 4.22243212747, 13.0978069597, 0.685499357801, 0.0357437107692, 21.6603063695, 1.62196459948, 1.93537873204, 0.890519246792, 13.0231378088, 1.5955670565, 0.184657351918, 21.4138000505, 1.0061358571, 2.76401049637, 0.224507888403, 6.2576674635, 1.20547433067, 0.568583926186, 23.596127934, 0.152850520877, 1.43611967956, 0.034851979312, 0.000146633471153, 0.581773514065, 3.31145821308, 5.23874778938, 2.15339880933, 8.11107124228, 1.64400975426, 0.0878707325649, 1.36139610757, 0.869417674446, 0.144300839024, 0.00581685517309, 0.590867551665, 0.678338796333, 1.37484687673, 0.71299235975, 0.0103977919079, 3.32212937542, 1.05495816964, 1.2452071468, 2.61809017309, 0.0855262815308, 0.195195652452, 4.80654085213, 6.53016319781, 4.6183169019, 3.86093459696, 6.85415242071, 0.569213351382, 0.125824436791, 2.7986889976, 5.49425553278, 2.20886365278, 9.26879011043, 6.23755758468, 4.30055469825, 0.267952713488, 1.72512093571, 16.7865275699, 1.08287732441, 12.7666689643, 4.72011974934, 1.61216013562, 0.587019725625, 0.771484329401, 44.3208409591, 21.325645501, 11.2564057305, 1.78573559481, 9.19018749795, 3.40193446867, 4.68532674542, 17.6441360138, 7.01924223114, 1.02772084249) / 84</f>
        <v>5.4037230689930347</v>
      </c>
      <c r="C49">
        <v>2</v>
      </c>
      <c r="D49" t="s">
        <v>29</v>
      </c>
      <c r="E49">
        <v>30.4251</v>
      </c>
      <c r="F49">
        <v>29.313099999999999</v>
      </c>
      <c r="G49" s="1">
        <f t="shared" si="0"/>
        <v>29.8691</v>
      </c>
    </row>
    <row r="50" spans="1:7" x14ac:dyDescent="0.25">
      <c r="A50" t="s">
        <v>148</v>
      </c>
      <c r="B50" s="1">
        <f>SUM(0.0780682737171, 0.21955129449, 0.620302545182, 7.33931936037, 2.39235108201, 1.48298752243, 0.039802054697, 3.36247397681, 0.16695054122, 0.00648040290021, 0.112558957127, 0.354357900214, 0.0371728088042, 0.0328479790254, 0.557583282227, 1.12010940871, 1.32472135845, 0.00399336109107, 0.0835923702391, 0.140458852999, 0.0277844752908, 9.58751180753, 42.2870687544, 1.65336687876, 5.66007558401, 24.2650846265, 6.12296384155, 0.118547128217, 23.6521526155, 23.1601919673, 9.15432442566, 9.95750021648, 53.9164011393, 22.3583030722, 1.24511496269, 0.745028361838, 1.79344373511, 0.163353312402, 1.1408850504, 3.77761842602, 1.77813398994, 0.761802920772, 5.32745627402, 27.973975091, 0.388521657688, 4.35812751729, 32.3892411899, 0.0993068158491, 0.00138996436885, 4.69414879395, 8.09108445174, 0.445306137105, 10.2286105502, 26.9399150742, 0.175364494578, 1.0647142395, 0.0338141934108, 0.0443660880314, 0.161461156339, 4.82534079763, 0.239223698824, 0.0123507267801, 3.8615660224, 1.30202780173, 0.114503466026, 0.137204776717, 10.387301844, 0.55243631196, 3.53731959323, 4.45703538626, 0.695923925765, 4.16211731483, 1.38726781726, 6.98917699124, 0.885210585082, 3.27721155882, 1.01282497531, 1.13009423733, 0.0129807040478, 0.452131767145, 9.84717384342, 0.828946011905, 0.184768027369, 4.14085961153) / 84</f>
        <v>5.3530016917900456</v>
      </c>
      <c r="C50">
        <v>2</v>
      </c>
      <c r="D50" t="s">
        <v>8</v>
      </c>
      <c r="E50">
        <v>34.304200000000002</v>
      </c>
      <c r="F50">
        <v>33.174199999999999</v>
      </c>
      <c r="G50" s="1">
        <f t="shared" si="0"/>
        <v>33.739199999999997</v>
      </c>
    </row>
    <row r="51" spans="1:7" x14ac:dyDescent="0.25">
      <c r="A51" t="s">
        <v>309</v>
      </c>
      <c r="B51" s="1">
        <f>SUM(25.3639535, 18.8216234168, 6.14521071521, 5.41626615494, 26.7772415705, 6.62724597669, 34.0805858846, 1.82938107839, 5.34552462495, 0.611249177791, 0.862992029259, 38.6458027243, 4.70032838606, 17.7691755329, 1.78573559481, 3.41343130265, 0.86267677515, 12.2538964636, 20.571883168, 2.69019171686, 1.28103382384, 13.0579164817, 2.09178897954, 0.208700026395, 8.00797206549, 38.3313034835, 5.19329888127, 2.1046612585, 0.0121693894666, 3.054684761, 0.823799846052, 0.672472718005, 0.109315689481, 0.397778904006, 0.947736311181, 0.142735020033, 0.312927215091, 0.0480380299857, 1.86373330244, 7.4543944499, 0.0267100492736, 0.248590770106, 1.54552093153, 0.000191675408736, 4.40851324878, 0.18349504097, 0.324761360101, 0.0731501397835, 1.36280597742, 0.125033279436, 0.0085151413775, 0.21888936118, 1.11283010637, 3.65073078831, 0.0302774823343, 1.97644973512, 0.036098769769, 0.19556508155, 0.330570142148, 0.4617587664, 1.61099442873, 3.33347529764, 0.792250217816, 1.10294914869, 4.50676856954, 0.603543902616, 0.0311849201254, 35.3096776275, 2.7576905331, 0.995203542103, 0.752051718793, 1.72363483835, 1.31042170407, 0.284194896887, 17.298472364, 3.86969951356, 0.153578899406, 2.34936157691, 10.9989483352, 0.00172484417892, 0.00107995917792, 19.3558027764, 0.569592405009, 2.4426928808) / 84</f>
        <v>5.3472179664084072</v>
      </c>
      <c r="C51">
        <v>1</v>
      </c>
      <c r="D51" t="s">
        <v>8</v>
      </c>
      <c r="E51">
        <v>6.4764799999999996</v>
      </c>
      <c r="F51">
        <v>5.6703000000000001</v>
      </c>
      <c r="G51" s="1">
        <f t="shared" si="0"/>
        <v>6.0733899999999998</v>
      </c>
    </row>
    <row r="52" spans="1:7" x14ac:dyDescent="0.25">
      <c r="A52" t="s">
        <v>539</v>
      </c>
      <c r="B52" s="1">
        <f>SUM(1.36160257736, 0.70768617931, 0.535439656314, 6.09668137849, 4.01690321218, 4.74854686995, 6.38097273924, 0.885129334529, 1.96209211366, 1.57025942565, 3.59859867046, 11.4403799376, 0.356596930905, 0.794312403733, 0.151725792611, 2.42864601044, 0.01105950593, 2.42889753308, 7.09936454277, 2.67797326229, 2.21152060526, 0.0135836800581, 4.5019813929, 0.789073973, 1.79361993289, 6.3424030609, 2.4334365168, 5.79887159628, 5.59691276729, 1.68183061188, 0.0430106156431, 2.18034233879, 15.1852647663, 3.11637329389, 0.317553208505, 0.0427501866867, 0.713764890391, 0.783319075454, 0.385259320604, 5.80318448438, 1.77778353959, 5.38932580435, 0.997260008575, 1.16218151034, 6.09984085048, 3.40511046297, 111.212207355, 9.03816852719, 0.372601812807, 2.28485129811, 27.4501671225, 1.23029821042, 10.8709756534, 26.9074500183, 4.34756090585, 1.7684643961, 5.4527498189, 29.1288303464, 1.41472870448, 3.36333226934, 22.0373172501, 8.73446390518, 0.123954225662, 0.134802477908, 0.188409416281, 0.243969121115, 1.17438273012, 0.00250220960619, 0.244180575454, 1.07249101088, 0.308027740025, 3.90084579278, 0.663228629864, 0.713471021849, 12.163060595, 3.30677651388, 0.000457745473353, 0.0985792555007, 6.52826876359, 0.317161147001, 0.815239176523, 0.00253655268126, 0.0158376636202, 0.429283767833) / 84</f>
        <v>5.1890483368741958</v>
      </c>
      <c r="C52">
        <v>1</v>
      </c>
      <c r="D52" t="s">
        <v>29</v>
      </c>
      <c r="E52">
        <v>70.144499999999994</v>
      </c>
      <c r="F52">
        <v>70.978700000000003</v>
      </c>
      <c r="G52" s="1">
        <f t="shared" si="0"/>
        <v>70.561599999999999</v>
      </c>
    </row>
    <row r="53" spans="1:7" x14ac:dyDescent="0.25">
      <c r="A53" t="s">
        <v>229</v>
      </c>
      <c r="B53" s="1">
        <f>SUM(0.000450051384365, 10.946244731, 2.34380562962, 0.0600314915065, 5.53673079495, 0.41940255281, 2.48921179535, 0.0140873842123, 8.04308144875, 0.0866614556702, 0.406981065988, 33.5109876045, 2.09042223799, 4.6561561477, 0.000502465966705, 0.0801483563383, 0.00852577071601, 0.19218573836, 2.52288230532, 0.5318028171, 1.43611967964, 0.141206165125, 8.02123286307, 0.715410162238, 0.52996155957, 24.2678345728, 0.120406772034, 6.68505773095, 0.00781889342679, 9.24635927588, 3.14183403039, 7.09798556245, 15.7716554069, 0.602690626078, 0.0039391857956, 0.129140247358, 34.1045987392, 0.513149740776, 0.30856806447, 35.1909841776, 0.0698293703364, 4.96221477061, 2.70835235863, 0.522525960651, 0.146112589778, 1.73576060283, 0.288354545048, 4.8439276006, 1.5339189657, 0.13377937791, 0.892609016147, 0.0155818202537, 0.42706139478, 3.00182011147, 0.368186925328, 1.97828331809, 1.56490031513, 1.47828556331, 1.94602864207, 4.24684170827, 4.6831753412, 0.0953288310877, 6.25499533823, 1.5446316643, 6.50605403476, 0.217319566963, 9.18250248529, 17.0365200303, 3.8228976824, 3.17623010571, 12.1104135974, 1.76821182174, 1.88213661561, 0.631131133568, 28.4385543057, 6.75597383423, 19.7885683193, 4.93975080501, 4.34856051842, 0.720645939966, 1.53145590833, 24.7335599094, 0.290902513388, 13.2037100223) / 84</f>
        <v>5.1012364355062925</v>
      </c>
      <c r="C53">
        <v>2</v>
      </c>
      <c r="D53" t="s">
        <v>8</v>
      </c>
      <c r="E53">
        <v>5.1278600000000001</v>
      </c>
      <c r="F53">
        <v>4.2918000000000003</v>
      </c>
      <c r="G53" s="1">
        <f t="shared" si="0"/>
        <v>4.7098300000000002</v>
      </c>
    </row>
    <row r="54" spans="1:7" x14ac:dyDescent="0.25">
      <c r="A54" t="s">
        <v>83</v>
      </c>
      <c r="B54" s="1">
        <f>SUM(7.7062175654, 1.89240887291, 1.10468723806, 1.48307632975, 16.000472771, 5.86489051035, 4.91950699679, 2.63721787727, 1.57550918115, 2.72202411689, 0.137346142263, 7.77825224268, 0.790430222133, 1.79233002529, 2.64653882539, 1.68814235631, 0.122065541931, 7.90525362481, 11.1880424799, 0.442133950908, 3.03535495011, 1.99622992393, 9.02662794577, 0.0179447618516, 0.24434478964, 11.4147804977, 0.599369961763, 0.102074042391, 0.28082268442, 2.94594921005, 4.7755868892, 1.18021549154, 11.4462583293, 0.342326675496, 0.261731419572, 7.98151655359, 0.822579054748, 0.222934085202, 0.851914717355, 0.57753775849, 2.53482034851, 1.2446279388, 1.76141542581, 0.111512863837, 1.22026306873, 0.173852032969, 1.96586918075, 4.38578093033, 0.12948152629, 0.196148340106, 0.215931736403, 0.383488993167, 0.416087611497, 5.28515038411, 0.867979359372, 0.446923886694, 4.15144137619, 1.80172380248, 0.0300954033205, 0.507483291157, 15.0194315981, 0.703568268215, 1.74618421188, 0.0106145048457, 11.0069266024, 3.64426966748, 6.97203394981, 68.586939093, 0.831241323856, 1.65248354152, 3.05866331814, 20.742649195, 0.144292809445, 4.86043283035, 21.384706864, 1.28674870439, 0.269555088202, 2.16868697345, 33.3113248547, 0.770488075372, 14.1235312375, 41.3061808144, 2.53274231329, 0.0000215624216325) / 84</f>
        <v>5.0296004942332546</v>
      </c>
      <c r="C54">
        <v>1</v>
      </c>
      <c r="D54" t="s">
        <v>8</v>
      </c>
      <c r="E54">
        <v>70.644499999999994</v>
      </c>
      <c r="F54">
        <v>72.966099999999997</v>
      </c>
      <c r="G54" s="1">
        <f t="shared" si="0"/>
        <v>71.805299999999988</v>
      </c>
    </row>
    <row r="55" spans="1:7" x14ac:dyDescent="0.25">
      <c r="A55" t="s">
        <v>599</v>
      </c>
      <c r="B55" s="1">
        <f>SUM(2.24552073048, 2.10224817736, 0.0546148440984, 3.84421929005, 18.6676944883, 4.5026660792, 5.09183765824, 1.72854494272, 12.3723607969, 1.99862623004, 1.11889193561, 14.8209294862, 0.274766100516, 6.39935749602, 6.04581136272, 5.6855125803, 0.00485140269138, 0.205677297681, 19.9864652458, 4.38128975695, 14.4452292074, 2.08667908152, 0.327676814574, 0.0122656299666, 1.12311767721, 0.0913699789343, 17.3204504074, 0.239858025883, 0.11658282372, 0.00973497316828, 0.096468364033, 0.451130670397, 1.35685880864, 0.0179156700262, 0.784849462021, 0.854926637216, 0.0605206596803, 0.845778864614, 0.0252403828758, 5.74314764763, 2.37157910146, 1.42729264996, 1.17978270428, 1.45657543813, 0.0138191856163, 0.00441323232828, 1.64771810479, 0.502068901085, 0.00588869839273, 1.22100257832, 0.654593259726, 8.66614556702, 1.17816894952, 1.22699267699, 0.00199553745914, 4.12141779985, 0.0600384097488, 3.46356781715, 0.0916943462085, 0.398175250444, 12.2769553941, 0.0741629945334, 0.414389244381, 1.59120578003, 23.9719450721, 0.057016637864, 0.537598043189, 54.7832965975, 0.222560913459, 4.0906119255, 1.26767238032, 16.2178370861, 1.4750967975, 0.365267938812, 31.9878574166, 2.58238432679, 3.82670655371, 0.377123900278, 4.60224221377, 0.119534002254, 0.0200429038025, 56.762328086, 0.536392511635, 8.1082626448) / 84</f>
        <v>4.922656062646344</v>
      </c>
      <c r="C55">
        <v>1</v>
      </c>
      <c r="D55" t="s">
        <v>29</v>
      </c>
      <c r="E55">
        <v>0.117921</v>
      </c>
      <c r="F55">
        <v>0.11731900000000001</v>
      </c>
      <c r="G55" s="1">
        <f t="shared" si="0"/>
        <v>0.11762</v>
      </c>
    </row>
    <row r="56" spans="1:7" x14ac:dyDescent="0.25">
      <c r="A56" t="s">
        <v>48</v>
      </c>
      <c r="B56" s="1">
        <f>SUM(1.25097237214, 7.55015003651, 8.23023987418, 4.11773349277, 30.1042359491, 0.590091761302, 0.10409318902, 0.00469765777862, 0.315813538447, 0.0984216308309, 3.07490193909, 10.8237853917, 0.124618405886, 0.326224402206, 0.545030230024, 4.99444645084, 0.509127497758, 0.768836327097, 7.46345069572, 0.0174167324997, 0.00956545587845, 0.0930053131782, 0.860708978805, 0.957399677971, 0.386339644623, 12.0867026877, 1.46553719705, 2.83231896393, 0.169584699099, 3.66248494099, 0.022980345917, 1.94673143894, 11.4675393188, 2.11482353528, 2.67830358886, 0.097928842565, 0.00160240996909, 0.0312879699396, 0.637855452921, 3.26283211235, 0.183565236897, 0.390161790695, 4.30659445552, 17.8494816128, 0.0595958802874, 0.286380606809, 24.454081727, 0.498218304622, 3.70213017802, 0.0106145048457, 1.17734435973, 0.0188518976611, 2.18877104634, 61.3745168439, 0.0000189637676791, 0.988294360427, 3.20220481746, 17.0522481505, 12.2256834583, 16.1710438805, 39.841815718, 1.19275991324, 0.63583718953, 3.62672991921, 3.07697927773, 0.360545331879, 8.32097964671, 15.3613170661, 0.00572229722567, 1.07487192559, 0.114991225758, 0.00850211307611, 0.040139064104, 1.72473952916, 0.727085832627, 4.19184086652, 0.979637644204, 6.65638377261, 0.855136016407, 1.73419743305, 7.72793009857, 12.2705343705, 2.84383454985, 5.99897991028) / 84</f>
        <v>4.8965608683056931</v>
      </c>
      <c r="C56">
        <v>1</v>
      </c>
      <c r="D56" t="s">
        <v>8</v>
      </c>
      <c r="E56">
        <v>7.18635</v>
      </c>
      <c r="F56">
        <v>6.3037999999999998</v>
      </c>
      <c r="G56" s="1">
        <f t="shared" si="0"/>
        <v>6.7450749999999999</v>
      </c>
    </row>
    <row r="57" spans="1:7" x14ac:dyDescent="0.25">
      <c r="A57" t="s">
        <v>494</v>
      </c>
      <c r="B57" s="1">
        <f>SUM(4.77607362242, 0.832143973316, 0.243354889413, 0.792330780007, 0.0208480158122, 9.82368798376, 0.0842179636585, 6.19041621155, 2.62294372152, 4.13335449957, 0.00284970384798, 42.8729967561, 5.66093532771, 2.55904332072, 0.77969083222, 1.60700336786, 2.01741677318, 9.05944147544, 1.03216811138, 0.186429213049, 10.5730109969, 4.30140616899, 0.539741557481, 6.16177015109, 5.43510647717, 0.0695731201058, 1.3629733039, 2.36208746873, 3.2775306975, 0.36205670035, 0.401831007197, 11.0430949206, 0.202943239923, 9.30941542796, 5.53834316129, 10.6138189944, 0.345026120624, 5.2789389979, 4.92388187865, 0.295749267989, 7.56374678562, 4.83056899493, 1.00505680468, 0.549597994483, 4.69698984743, 0.0706157078872, 5.46261908119, 1.17552837748, 0.93816308863, 0.06456554748, 0.619669740689, 0.656247324461, 0.103253700584, 0.0952847784065, 1.87868277412, 0.295691241191, 6.26651549317, 4.26545000333, 6.78783599205, 1.09587883475, 37.8984955126, 0.291278006347, 7.09559881377, 1.01109355559, 0.11748730447, 0.536858411689, 4.99603626609, 1.10160953928, 0.441950637113, 4.90612581915, 7.36643577469, 0.0122864963628, 0.406820218725, 46.205252636, 3.40078457276, 6.12285632336, 24.2110346781, 2.16387230395, 0.0283336849213, 0.0024085146247, 22.5574914152, 0.458325333928, 0.544594252023, 12.9050402929) / 84</f>
        <v>4.8916628413986771</v>
      </c>
      <c r="C57">
        <v>1</v>
      </c>
      <c r="D57" t="s">
        <v>8</v>
      </c>
      <c r="E57">
        <v>38.701999999999998</v>
      </c>
      <c r="F57">
        <v>52.586300000000001</v>
      </c>
      <c r="G57" s="1">
        <f t="shared" si="0"/>
        <v>45.644149999999996</v>
      </c>
    </row>
    <row r="58" spans="1:7" x14ac:dyDescent="0.25">
      <c r="A58" t="s">
        <v>188</v>
      </c>
      <c r="B58" s="1">
        <f>SUM(0.245485991888, 1.85312977698, 0.0184638594687, 0.520940578364, 16.4034315611, 0.0020764748008, 0.533258339963, 0.873247353007, 0.424623181575, 0.0816748089592, 0.545272296585, 0.0272516070548, 0.782716032372, 0.672444386263, 0.328087460108, 5.89796931404, 0.505233611497, 0.591315089963, 9.47382065468, 0.607526102599, 0.00077951931782, 1.84888978646, 0.140794976174, 2.76669265127, 0.774299168626, 1.80868155286, 4.79784485995, 0.0538500667579, 1.43662777156, 0.275165533959, 1.49984656566, 9.864674358, 1.06158165137, 0.245265522655, 2.21870556052, 3.85820434847, 0.000124686138675, 0.0348544146232, 5.31324470325, 0.552615226449, 0.00152968397007, 4.25861172395, 0.777591287535, 2.92042506784, 3.38382942886, 1.00399228199, 30.6955522873, 0.173448572158, 12.0522788624, 1.85842488434, 0.0133586468705, 1.09068536191, 1.13803595524, 14.7923140474, 5.07362330769, 0.931598610814, 6.26163140294, 23.1125858383, 2.48081880936, 5.9768503875, 130.527485468, 8.38663846773, 0.911385675135, 6.74999276539, 0.0769537839524, 2.62185272508, 1.60651476185, 12.9820057373, 5.15573827905, 2.59006808737, 1.47396208215, 1.55557578537, 1.60345098408, 0.950884969205, 9.70526858861, 1.89055592222, 0.871340246316, 1.77831028979, 0.0160228121595, 0.285780705321, 0.592154828967, 12.0771142256, 1.07632602717, 5.46381670225) / 84</f>
        <v>4.8557987830210907</v>
      </c>
      <c r="C58">
        <v>1</v>
      </c>
      <c r="D58" t="s">
        <v>8</v>
      </c>
      <c r="E58">
        <v>53.173900000000003</v>
      </c>
      <c r="F58">
        <v>46.304699999999997</v>
      </c>
      <c r="G58" s="1">
        <f t="shared" si="0"/>
        <v>49.7393</v>
      </c>
    </row>
    <row r="59" spans="1:7" x14ac:dyDescent="0.25">
      <c r="A59" t="s">
        <v>314</v>
      </c>
      <c r="B59" s="1">
        <f>SUM(0.272353096509, 0.265549595449, 0.118655160001, 2.58893110254, 0.701243264359, 0.824569477252, 1.84973304298, 0.104094619026, 0.681237094065, 0.881754570188, 6.16184607168, 1.05157549723, 1.72371819089, 4.67390091096, 1.73683844137, 0.133355254876, 2.38360022072, 0.00981302269787, 1.06511840726, 0.18961504107, 0.705047507812, 3.3939756644, 2.58973643246, 0.582822918557, 2.27048499275, 33.0120530246, 10.8626972194, 3.79856511028, 0.0127723367182, 2.7560765332, 0.0121908826238, 6.79731299211, 55.6865100026, 1.33686897095, 19.8024465101, 0.143524505418, 1.15463693842, 2.70922484791, 0.0913769091557, 35.2062418244, 3.86191574909, 10.9042309098, 5.84126341045, 0.00692565139606, 0.0926624788474, 4.24552046388, 1.25155654182, 5.76001866822, 5.92220690289, 2.55940508412, 2.6100550886, 0.598356775432, 0.297491577469, 14.0992304163, 2.18095413743, 5.29467536143, 0.770888936541, 0.0138068043775, 0.155897039338, 1.31701516654, 0.682149744082, 0.226517997566, 1.63233355354, 4.04716214215, 3.95359296589, 0.00727606260488, 1.25502457181, 26.87594151, 2.28115182942, 16.4716940569, 0.717969918024, 9.11569941657, 1.14636302649, 0.288157185629, 15.6293699752, 0.133787705173, 9.12742238579, 0.0441701033292, 1.94786512747, 0.284876129932, 2.49625588886, 10.2857006121, 0.206397470511, 15.127104505) / 84</f>
        <v>4.787025348249994</v>
      </c>
      <c r="C59">
        <v>1</v>
      </c>
      <c r="D59" t="s">
        <v>8</v>
      </c>
      <c r="E59">
        <v>198.90299999999999</v>
      </c>
      <c r="F59">
        <v>171.126</v>
      </c>
      <c r="G59" s="1">
        <f t="shared" si="0"/>
        <v>185.0145</v>
      </c>
    </row>
    <row r="60" spans="1:7" x14ac:dyDescent="0.25">
      <c r="A60" t="s">
        <v>128</v>
      </c>
      <c r="B60" s="1">
        <f>SUM(0.020172193332, 0.000180701516216, 0.223880274924, 1.04355047024, 0.0011061050567, 0.0257528332555, 1.38453262558, 1.72578324919, 1.35444833044, 0.499001271024, 1.98293328348, 9.62535785277, 0.611208493621, 4.67510527167, 0.124670322761, 2.32532270354, 0.346058178852, 1.36079692674, 0.523227505524, 2.06386934116, 1.532721326, 2.19010440539, 14.1151781721, 0.218356677373, 6.09232025276, 19.0843282724, 4.12757655595, 0.862712476218, 1.15601546996, 19.1117781236, 0.593184058304, 3.42486049294, 42.8925085959, 0.642172843199, 2.45149928063, 3.37829139565, 9.01779714494, 2.0511999221, 0.920543970397, 122.920144884, 0.660005272486, 8.12823962905, 0.576225477862, 2.50983438509, 1.27049696489, 0.0599980891878, 10.1865899414, 0.453041643489, 1.9019635254, 7.33057683917, 5.02779168989, 0.0751364458797, 0.572622954172, 12.8273663193, 3.29973011779, 0.797798276963, 2.2762591878, 3.85264857147, 0.129574966575, 0.0501041645662, 0.0376211970176, 0.89209735919, 0.0707193145986, 4.10274678978, 2.30700233856, 2.2031063685, 0.219135504438, 0.194243557458, 1.45729334776, 0.00548799265714, 1.42770607722, 12.8173884068, 1.88914908346, 0.960774245324, 20.1606295722, 0.121301533458, 2.00761128481, 0.553361011052, 0.0776440702784, 0.160267246888, 0.00307133939713, 0.179766723463, 0.0393132795892, 0.0406953264997) / 84</f>
        <v>4.7692189248490093</v>
      </c>
      <c r="C60">
        <v>1</v>
      </c>
      <c r="D60" t="s">
        <v>8</v>
      </c>
      <c r="E60">
        <v>130.87899999999999</v>
      </c>
      <c r="F60">
        <v>123.13500000000001</v>
      </c>
      <c r="G60" s="1">
        <f t="shared" si="0"/>
        <v>127.00700000000001</v>
      </c>
    </row>
    <row r="61" spans="1:7" x14ac:dyDescent="0.25">
      <c r="A61" t="s">
        <v>499</v>
      </c>
      <c r="B61" s="1">
        <f>SUM(10.8781725126, 17.0795777367, 17.4326291245, 6.04286476346, 13.5491300799, 0.56613354897, 0.0041109391618, 0.197731989159, 1.60586537551, 0.135013459697, 0.231753429217, 0.554126806338, 2.40044281224, 0.388796523644, 0.217824870629, 0.0492851388729, 0.00544845122355, 0.227349201861, 0.77383215792, 0.0727014956536, 0.5170503367, 1.89967389816, 4.74621148266, 1.2990842949, 0.749105992479, 23.4605319899, 4.25253566139, 0.199913139442, 2.68538379485, 17.2492731654, 0.0439665962094, 0.0201527355234, 37.5458542025, 7.81269707206, 1.97066412996, 0.977348021814, 35.3270496539, 1.86745355236, 0.00443874919519, 47.1300845695, 0.372227359523, 8.51053497526, 0.849895030844, 0.314820661463, 2.26488356297, 0.236494237447, 18.0574309136, 4.85793813378, 4.22570548573, 4.25431028165, 6.61362606095, 0.0064910869258, 6.40931960932, 12.2539127371, 3.73295029797, 4.89700780508, 1.85239867684, 4.14872663299, 1.57492279776, 1.99900708002, 12.8879854276, 2.91516169512, 11.3393969745, 1.95604992906, 1.10040398495, 0.404486270945, 3.43099799773, 3.82008487149, 0.608569470331, 0.238900769881, 0.000296669301409, 0.316848410633, 0.0881098849706, 4.79659079803, 0.115068558659, 0.972243599616, 2.50754889467, 0.43480905731, 1.06228080248, 0.00489033169981, 0.052117396109, 0.503194413252, 0.0935003524181, 0.50963278668) / 84</f>
        <v>4.7590837646526021</v>
      </c>
      <c r="C61">
        <v>1</v>
      </c>
      <c r="D61" t="s">
        <v>8</v>
      </c>
      <c r="E61">
        <v>21.011299999999999</v>
      </c>
      <c r="F61">
        <v>23.144600000000001</v>
      </c>
      <c r="G61" s="1">
        <f t="shared" si="0"/>
        <v>22.077950000000001</v>
      </c>
    </row>
    <row r="62" spans="1:7" x14ac:dyDescent="0.25">
      <c r="A62" t="s">
        <v>17</v>
      </c>
      <c r="B62" s="1">
        <f>SUM(1.58012370731, 7.67661169937, 0.876224411698, 2.61342052123, 58.6214640702, 6.6138115665, 0.0817937750228, 0.0102828221337, 5.78231973204, 0.864313944463, 16.4422010101, 25.7227701386, 0.0157491737352, 4.33789488817, 2.41476991066, 29.4988740609, 0.316058969807, 9.37526739908, 21.8525710553, 1.42427102344, 1.5274046125, 0.318438358357, 0.00764847426053, 0.193730184075, 0.00347295207923, 0.762852709826, 0.736983211711, 0.254753503993, 1.18950064982, 0.112806245457, 0.693270620898, 6.38076699587, 0.98711181146, 0.63407403872, 4.15993544042, 0.578544081861, 13.0377547287, 4.27302062872, 6.99277547859, 21.9076125244, 1.67824700309, 0.193947239712, 1.49707682061, 2.87170731238, 1.55009250027, 6.26094583333, 15.3223007934, 1.74971987345, 1.6534797288, 4.19759951313, 0.396836647422, 0.144663793731, 3.48339642193, 15.5024676238, 7.37498105622, 0.960160956216, 2.21213172241, 1.17412263853, 1.64088186598, 3.50566150604, 12.6382810777, 3.10187397558, 0.165634384461, 0.000382534540805, 0.00404837115783, 1.07327526366, 6.66026519153, 2.77960402354, 0.146094300645, 0.103993331401, 2.20242769942, 0.00209708775576, 3.08366196828, 6.49165899997, 6.02782803691, 0.149732851894, 0.000108962550166, 0.400991164103, 0.0023298232973, 1.29435303901, 8.6736061907, 5.15573366449, 0.0175197558306, 1.02737396291) / 84</f>
        <v>4.7076969957531549</v>
      </c>
      <c r="C62">
        <v>1</v>
      </c>
      <c r="D62" t="s">
        <v>8</v>
      </c>
      <c r="E62">
        <v>5.7607299999999997</v>
      </c>
      <c r="F62">
        <v>8.5079100000000007</v>
      </c>
      <c r="G62" s="1">
        <f t="shared" si="0"/>
        <v>7.1343200000000007</v>
      </c>
    </row>
    <row r="63" spans="1:7" x14ac:dyDescent="0.25">
      <c r="A63" t="s">
        <v>414</v>
      </c>
      <c r="B63" s="1">
        <f>SUM(0.313257286601, 2.82573724516, 0.012090454972, 2.43939739188, 21.4728172454, 1.12345604047, 9.13571925633, 0.761957141324, 0.584810054006, 4.23964026062, 2.11159754995, 16.3179088522, 0.31791937517, 6.76539309965, 3.01647675791, 1.14773437702, 1.31264081183, 0.69699717166, 29.9261069609, 0.948450668304, 14.9336405271, 2.77463081422, 0.00154660532363, 0.387074477658, 0.0000506117913039, 1.14519507223, 0.0126110560125, 0.0679857982093, 0.490616000758, 0.0471182536748, 0.122676126362, 0.0114894616086, 1.30150648922, 0.360408785301, 0.0536289907319, 0.514156704966, 1.07053476617, 0.0335502024005, 1.3832935878, 8.31634363718, 0.111224856068, 3.98142727099, 2.23942106431, 0.022645237517, 0.387707307614, 0.0417844604294, 27.8978030128, 0.436027595827, 2.72796413428, 1.05192018407, 1.42186116212, 1.66527311985, 0.0532673391815, 4.56193676336, 1.22529205432, 4.48877949331, 4.81076219724, 4.07462942001, 2.52929064915, 2.93535118612, 13.9897010365, 4.71953016016, 9.104469106, 2.27205700895, 14.0133592556, 0.00266883980331, 0.0808953675127, 13.1589721523, 0.00556185872267, 2.12742840284, 2.33837956365, 1.48411054575, 8.19013565043, 1.46652594265, 38.6828730084, 0.000583175028783, 1.87101658842, 2.98552028348, 7.90259004549, 0.107889116883, 1.49389407505, 49.5859189972, 2.46101623886, 8.48922923977) / 84</f>
        <v>4.6630578587868081</v>
      </c>
      <c r="C63">
        <v>1</v>
      </c>
      <c r="D63" t="s">
        <v>8</v>
      </c>
      <c r="E63">
        <v>29.079599999999999</v>
      </c>
      <c r="F63">
        <v>27.167400000000001</v>
      </c>
      <c r="G63" s="1">
        <f t="shared" si="0"/>
        <v>28.1235</v>
      </c>
    </row>
    <row r="64" spans="1:7" x14ac:dyDescent="0.25">
      <c r="A64" t="s">
        <v>759</v>
      </c>
      <c r="B64" s="1">
        <f>SUM(1.0472416959, 0.701148471603, 0.513178752833, 0.0330083394034, 5.25811918789, 3.95793997711, 1.36879137193, 0.116476612381, 1.04823906091, 0.00700138823113, 3.26139524031, 8.04690531932, 3.67309782518, 0.000523604394301, 0.355077960328, 0.00128142627864, 0.234038130379, 2.12788964661, 4.37957949247, 21.6186625452, 0.0312179094651, 0.000564581285554, 0.0649064815134, 0.16648745481, 0.305682656947, 8.26747785261, 0.947168688734, 0.788651790295, 0.168031573484, 2.25444928624, 0.0776287265636, 4.04325017652, 9.45602422385, 2.06624637592, 11.2402455275, 0.24388300991, 1.75779518039, 0.220267886444, 0.0147949001445, 55.3478511142, 3.18696313757, 11.4019360159, 0.0105033710617, 4.48791369827, 1.94265240313, 0.28644519408, 3.39859273421, 13.3996510008, 1.98609455523, 2.50669842599, 4.98758229388, 4.41882481445, 0.566443681197, 39.6147545233, 0.178313175016, 7.63410451979, 2.77905585791, 0.532438133544, 0.190946718526, 0.755015577425, 0.556534803338, 7.83120163335, 3.33685536076, 0.577457380718, 1.61742408786, 1.50795713434, 5.93133742398, 26.6416710678, 16.7822281189, 4.58108500926, 2.94532072863, 2.04430368881, 5.29331923674, 9.67352799676, 6.04242221634, 13.2320339442, 0.0535058367595, 3.65591493474, 2.3197236408, 4.77446141974, 1.91893629122, 3.91759307088, 3.47040313007, 1.40705548416) / 84</f>
        <v>4.6379693442490826</v>
      </c>
      <c r="C64">
        <v>0</v>
      </c>
      <c r="D64" t="s">
        <v>8</v>
      </c>
      <c r="E64">
        <v>28.9269</v>
      </c>
      <c r="F64">
        <v>32.7913</v>
      </c>
      <c r="G64" s="1">
        <f t="shared" si="0"/>
        <v>30.859099999999998</v>
      </c>
    </row>
    <row r="65" spans="1:7" x14ac:dyDescent="0.25">
      <c r="A65" t="s">
        <v>6</v>
      </c>
      <c r="B65" s="1">
        <f>SUM(0.885129334529, 6.71457220874, 0.0603957882036, 1.77959991105, 16.4948171814, 2.10171938207, 8.8680003389, 4.48774666934, 0.219666312826, 1.28772555966, 1.03865965414, 24.3512177981, 5.66515495021, 6.04300472361, 3.04839692468, 3.7609207628, 1.64609686263, 5.36494857747, 10.122431511, 0.69575611826, 6.5487340021, 0.149075020966, 8.32918846952, 2.2036630934, 0.241177227725, 19.9099740133, 0.11894106241, 4.34567446392, 0.0612120737473, 0.0000531846118874, 2.08508321157, 0.106765221895, 10.71101742, 0.915126649933, 1.3470742032, 1.84859738788, 8.53901848938, 1.02181283176, 1.62683340289, 0.0529082345207, 0.791364910945, 3.15033614184, 8.82147291839, 0.0260449768368, 1.44812623243, 8.38586707522, 0.121289762181, 0.0187386286221, 1.66090969611, 0.0646728815025, 0.0266539040751, 0.0332428749762, 0.697951262271, 1.1157814631, 0.235062438017, 0.0000483627991531, 1.78604262656, 0.401525956116, 1.8500145769, 2.65886475956, 0.348635257217, 1.07275836243, 0.836446193221, 1.71124565611, 17.4162968537, 0.0181503680443, 0.144531841451, 40.0726006755, 3.83871771245, 4.28481961171, 2.1204166394, 7.53293682263, 0.200231973377, 2.62902337683, 25.5983053043, 0.350285076197, 0.139726798105, 3.7942469637, 22.1258576896, 0.678917613132, 10.1963447837, 21.9123643118, 10.4115298857, 3.46555820126) / 84</f>
        <v>4.6308553530281396</v>
      </c>
      <c r="C65">
        <v>1</v>
      </c>
      <c r="D65" t="s">
        <v>8</v>
      </c>
      <c r="E65">
        <v>31.5992</v>
      </c>
      <c r="F65">
        <v>30.306799999999999</v>
      </c>
      <c r="G65" s="1">
        <f t="shared" si="0"/>
        <v>30.952999999999999</v>
      </c>
    </row>
    <row r="66" spans="1:7" x14ac:dyDescent="0.25">
      <c r="A66" t="s">
        <v>93</v>
      </c>
      <c r="B66" s="1">
        <f>SUM(0.140550057848, 0.617040409601, 0.22521468079, 0.418941746558, 10.5070924205, 0.113737798796, 3.05104113872, 9.33973247469, 1.23196686815, 2.40615631726, 0.0826233113307, 0.0634004723505, 12.6428721542, 0.770468028971, 5.41362214413, 1.96013974102, 0.232673963616, 0.204747152892, 6.57332348616, 0.31953732861, 0.798946394476, 2.98808174386, 4.44051309866, 5.59672065113, 4.28714794611, 95.6631171109, 5.17162570948, 1.9254947572, 1.90933035994, 9.01227992253, 0.392439093182, 1.18055948354, 0.54349488714, 1.66042147345, 0.534448105087, 3.9079580387, 8.87834877409, 0.261418380406, 0.202753410888, 48.9249849534, 3.47111167769, 2.77613829855, 0.573316861648, 0.57984722649, 2.98771851126, 0.00153447738712, 0.00497263507079, 1.4777505599, 0.00657632954958, 0.112651975543, 0.0976994155706, 0.000295179544248, 3.36953850203, 4.55072350477, 0.616365522772, 5.68210953941, 0.0552333607899, 0.31057628109, 1.57279788748, 0.215222787898, 0.500245704313, 2.14484180836, 1.75039252549, 6.85132730368, 3.62896006566, 0.0146122937877, 4.58069808593, 18.0039307388, 1.05069531596, 9.39398129033, 1.80797299585, 3.94182389964, 6.1086314017, 0.142366896269, 9.81278685802, 0.0868651403004, 8.65507802829, 3.20363218196, 0.865514605139, 6.04881575113, 1.03059964346, 1.31176585295, 5.64899446859, 5.88084393025) / 84</f>
        <v>4.5895538489364842</v>
      </c>
      <c r="C66">
        <v>1</v>
      </c>
      <c r="D66" t="s">
        <v>8</v>
      </c>
      <c r="E66">
        <v>21.866700000000002</v>
      </c>
      <c r="F66">
        <v>14.3277</v>
      </c>
      <c r="G66" s="1">
        <f t="shared" si="0"/>
        <v>18.097200000000001</v>
      </c>
    </row>
    <row r="67" spans="1:7" x14ac:dyDescent="0.25">
      <c r="A67" t="s">
        <v>689</v>
      </c>
      <c r="B67" s="1">
        <f>SUM(3.47200207812, 40.6653378752, 1.4750967975, 7.02269815356, 28.1614153093, 0.533841118548, 0.206145822264, 0.930370661894, 0.59230733446, 0.0371407559835, 1.1994447331, 58.1458050386, 4.39079375028, 0.105471953031, 2.10436964409, 7.63460569503, 5.03195298615, 0.861750407755, 26.4114064896, 2.45085376007, 6.33388003808, 0.994163510747, 1.59617050254, 0.290053420535, 4.30905575693, 5.28903947982, 0.045142813918, 6.63311222992, 0.158295138133, 0.0346631168608, 0.257163217805, 0.00129067403507, 4.9433826198, 0.0904295428172, 0.477442999004, 0.827682135907, 0.147633594454, 0.024601516957, 0.371914646438, 0.390839393182, 0.643952356039, 1.2446279388, 2.06493215374, 7.67754486209, 0.250125218831, 18.0726817614, 23.7621779965, 2.11205357353, 2.24613793928, 2.27186347147, 0.877194682112, 0.62231228685, 0.924062269371, 19.2391503493, 0.754941037081, 6.95150173762, 0.00758103960862, 0.855136016407, 1.20644190615, 5.21904561591, 19.7726335017, 1.17326534882, 7.92139342092, 1.06875466717, 1.46451997233, 0.045081546953, 1.0802487264, 2.36304590035, 2.0633793294, 3.57242639811, 0.68520240932, 0.867306953751, 2.72502671771, 0.679860954247, 4.30130293773, 0.0403102575573, 0.783694705728, 1.46921083559, 0.161769634311, 1.17689112866, 0.644094676217, 6.05404952612, 0.000174584407883, 1.88877670206) / 84</f>
        <v>4.5673172828579807</v>
      </c>
      <c r="C67">
        <v>1</v>
      </c>
      <c r="D67" t="s">
        <v>8</v>
      </c>
      <c r="E67">
        <v>16.398700000000002</v>
      </c>
      <c r="F67">
        <v>23.202999999999999</v>
      </c>
      <c r="G67" s="1">
        <f t="shared" ref="G67:G130" si="1">IF(AND(E67="-",F67="-"),"-",AVERAGE(E67:F67))</f>
        <v>19.800850000000001</v>
      </c>
    </row>
    <row r="68" spans="1:7" x14ac:dyDescent="0.25">
      <c r="A68" t="s">
        <v>484</v>
      </c>
      <c r="B68" s="1">
        <f>SUM(0.23628486642, 0.273354097058, 0.226409408462, 0.0196228024182, 13.5254489175, 8.95799911135, 2.88665769641, 1.16087859677, 1.17412263853, 0.10848005321, 1.12857228217, 11.2372857689, 1.0786344149, 4.23450153358, 1.95353520516, 3.95359296589, 0.138506316716, 5.86581858766, 16.772335026, 0.579250697204, 9.25682210865, 1.60142063789, 1.66511340131, 0.00312127146137, 2.16580771702, 16.9917556809, 0.346162238598, 9.68579132259, 0.0670502297423, 3.15439472456, 0.00238030947261, 0.743067163869, 12.1803444595, 0.604416753089, 0.0620579774276, 0.01620184988, 1.86500577393, 0.320247855308, 1.69762030727, 4.1165184285, 0.00197819546479, 3.01444206774, 0.535488199591, 10.1602441084, 0.866589009326, 0.709953039222, 19.6056271055, 0.00113793326618, 5.84644003822, 1.49457874737, 5.72347411819, 3.13304363862, 2.95102320813, 28.4624113078, 2.22634017976, 0.0227998019852, 13.3927741493, 13.3128750524, 1.54562982635, 2.49350278721, 91.9165299084, 7.37382013453, 1.0190380785, 0.0965950582263, 1.33353773864, 0.696609003507, 0.769499805259, 4.91351617304, 0.0643861624965, 3.48098872032, 0.0150295337827, 0.132082439117, 0.680040330891, 2.73819639113, 0.993878931159, 0.866755692148, 1.94086478667, 0.000382534540805, 0.0729528875892, 0.0903651513878, 2.08205870899, 0.213894136347, 3.27530622021, 0.444813572306) / 84</f>
        <v>4.5567629263131959</v>
      </c>
      <c r="C68">
        <v>1</v>
      </c>
      <c r="D68" t="s">
        <v>8</v>
      </c>
      <c r="E68">
        <v>5.1569799999999999</v>
      </c>
      <c r="F68">
        <v>7.2981499999999997</v>
      </c>
      <c r="G68" s="1">
        <f t="shared" si="1"/>
        <v>6.2275650000000002</v>
      </c>
    </row>
    <row r="69" spans="1:7" x14ac:dyDescent="0.25">
      <c r="A69" t="s">
        <v>249</v>
      </c>
      <c r="B69" s="1">
        <f>SUM(1.16382801072, 2.62180669215, 0.0623169539578, 0.433208174624, 8.96570044942, 1.80950563153, 11.0097497867, 9.67930061518, 2.33408835076, 26.2843499353, 0.283352882133, 16.6496176801, 5.42965953514, 10.7453137425, 1.74530184896, 2.57026792402, 0.572295800492, 0.616754205232, 11.001573516, 0.623857486321, 9.36135514264, 6.65014689762, 11.5446476165, 0.384230164387, 0.761457202633, 5.81525768831, 7.0637673801, 3.3064113618, 2.72202440096, 0.134568284946, 2.32882792058, 1.02460776001, 0.0674971328729, 3.68722229313, 2.74916045857, 0.0866378165459, 0.721937212007, 1.29074050773, 0.053904424372, 9.26118406439, 0.0463914642925, 2.6962193139, 2.7869570777, 28.0371061225, 3.2886720693, 2.01174871648, 10.7042021364, 0.00684351259929, 1.64299785178, 0.734226802862, 2.55113109843, 7.44317666347, 4.11619459376, 4.66433277075, 0.149599443463, 0.00966554601896, 0.0746658751095, 1.86962583761, 7.62315407057, 7.5792211672, 42.9796921611, 5.43547513387, 17.432077675, 4.5215234075, 0.391343659659, 0.747299756242, 0.717058727504, 0.0014276468803, 1.07359438451, 1.6428674084, 0.593592615178, 0.607931961719, 0.867580930244, 0.993550502187, 0.177522666866, 0.208659167777, 1.48211495839, 1.25470884261, 1.89377556683, 1.4254965357, 1.31883937634, 12.7983210993, 1.7950586313, 7.79011583756) / 84</f>
        <v>4.5214666159310157</v>
      </c>
      <c r="C69">
        <v>1</v>
      </c>
      <c r="D69" t="s">
        <v>8</v>
      </c>
      <c r="E69">
        <v>27.165400000000002</v>
      </c>
      <c r="F69">
        <v>25.635999999999999</v>
      </c>
      <c r="G69" s="1">
        <f t="shared" si="1"/>
        <v>26.400700000000001</v>
      </c>
    </row>
    <row r="70" spans="1:7" x14ac:dyDescent="0.25">
      <c r="A70" t="s">
        <v>474</v>
      </c>
      <c r="B70" s="1">
        <f>SUM(0.00795450425683, 0.00992122737895, 0.00603916074635, 8.43182000647, 0.445956983107, 0.256822177461, 5.24352224351, 0.495508987282, 0.866837470576, 2.26899513471, 3.61851884282, 4.0059495607, 4.49594394973, 0.431654389544, 3.43908459469, 0.989455101945, 0.151079229163, 6.36268833536, 6.69380677404, 0.163921159267, 1.67782036835, 3.04083217473, 25.0559180292, 0.217455051109, 3.24588349864, 32.7840669094, 0.210570118317, 0.67387846129, 0.9787649522, 6.95368417344, 0.00400146387302, 0.411322678351, 7.26907774001, 3.31650749473, 2.35155987199, 4.67529763152, 16.8377520708, 12.4376593571, 6.87033425272, 124.163739392, 0.351836166788, 7.37676793055, 6.0555281382, 11.6110039744, 0.0668407768096, 0.0327372324975, 7.57168845052, 4.59089283208, 1.86786012613, 2.44663058453, 0.622160269404, 0.0814869894227, 0.115051562954, 0.635529393682, 0.222710993382, 0.927809909175, 1.05175909345, 0.830472968331, 0.574096793852, 0.248104204899, 0.89604178085, 4.13480189816, 1.23510886154, 0.252947279445, 0.286448703913, 1.46602106299, 1.03622556848, 0.0632758145867, 0.0499442216455, 0.71978388236, 0.331426367814, 0.152985019721, 0.841190218114, 0.886193475475, 1.2758376696, 0.0127678723955, 1.83347894915, 0.0204645344313, 0.137401445785, 1.63369934591, 5.37553511581, 2.83014554639, 0.0748987774585, 2.30313266475) / 84</f>
        <v>4.4844324998852167</v>
      </c>
      <c r="C70">
        <v>1</v>
      </c>
      <c r="D70" t="s">
        <v>8</v>
      </c>
      <c r="E70">
        <v>38.797699999999999</v>
      </c>
      <c r="F70">
        <v>31.727399999999999</v>
      </c>
      <c r="G70" s="1">
        <f t="shared" si="1"/>
        <v>35.262549999999997</v>
      </c>
    </row>
    <row r="71" spans="1:7" x14ac:dyDescent="0.25">
      <c r="A71" t="s">
        <v>394</v>
      </c>
      <c r="B71" s="1">
        <f>SUM(0.0269592964914, 3.13056121462, 1.03114231804, 1.2860198181, 8.68213498956, 1.44558375381, 2.58849610391, 4.61981310044, 1.91026296399, 0.987858528025, 0.218106198364, 30.4695686707, 12.1949839583, 16.0041696412, 7.9427664926, 2.88933812709, 0.612915087923, 0.297160027399, 11.6919216752, 3.04027739251, 17.1046561984, 0.119366793076, 0.0774243008586, 0.237190923485, 4.12386169564, 2.70420794244, 1.09620897716, 5.22142112942, 0.784593360424, 0.684733744671, 0.703607124567, 0.0103977919079, 17.4313447388, 0.865970729795, 5.8837056338, 0.0927529160282, 1.58150144856, 0.507797481131, 1.17418571617, 0.00319676063007, 0.0297371827968, 1.31623986695, 1.05767720358, 20.3788261145, 0.0209823549175, 4.67540158736, 13.9578275813, 0.250894219692, 13.3688326766, 0.0738553417306, 2.94443257148, 0.533408957449, 0.0373492776806, 13.4008193135, 0.0641947035088, 2.8485858577, 0.968666957277, 11.3592533231, 0.320497874564, 0.366026155438, 73.092565561, 2.2261438328, 3.63827907352, 10.8170736069, 0.151031698938, 0.191391286023, 0.0916888838533, 1.63481319879, 1.82057448276, 0.217713612948, 0.707049195074, 0.366908308036, 6.50558391672, 0.56936499421, 4.75955958785, 0.873910076123, 0.0228415429769, 0.142594281016, 0.561640589545, 2.40276699001, 1.04708070097, 1.72086594027, 1.51946696054, 0.449227208717) / 84</f>
        <v>4.4640691597136986</v>
      </c>
      <c r="C71">
        <v>2</v>
      </c>
      <c r="D71" t="s">
        <v>8</v>
      </c>
      <c r="E71">
        <v>0</v>
      </c>
      <c r="F71">
        <v>0</v>
      </c>
      <c r="G71" s="1">
        <f t="shared" si="1"/>
        <v>0</v>
      </c>
    </row>
    <row r="72" spans="1:7" x14ac:dyDescent="0.25">
      <c r="A72" t="s">
        <v>574</v>
      </c>
      <c r="B72" s="1">
        <f>SUM(7.49295621364, 3.30600275419, 0.458267993776, 0.736316855833, 23.683257826, 4.60462961322, 9.84465917023, 1.47473270392, 0.62543460609, 0.165351901994, 0.807786915717, 9.3946831884, 4.68509693102, 2.33202044833, 0.0318889307584, 6.73334984268, 0.0036359432727, 7.87406591249, 7.2739261263, 3.08309375252, 1.96925522726, 0.000136933509685, 0.581770459818, 0.0018469061906, 0.186568669124, 0.43683654632, 0.658877559898, 0.420140589932, 0.25922959808, 0.096598872185, 0.0269059319733, 2.72987121575, 2.49500038168, 0.581887413459, 2.59583843295, 0.432682944229, 0.101924578372, 0.315474976824, 0.273448811186, 2.66853989481, 0.289793204707, 0.0224842134803, 2.39078806299, 8.01892899808, 1.1289972824, 5.9980438472, 30.8257163599, 0.917917625956, 1.68999048056, 1.10369802661, 1.00953430461, 0.096555439615, 2.01524789086, 0.123817950378, 0.780672949918, 0.084917182574, 0.400991164103, 0.0592779803449, 3.78548701255, 0.0025787584889, 2.46854931585, 0.112970464478, 1.27929145001, 0.57978625555, 1.04267062756, 1.47017981161, 1.59760518102, 10.1889027359, 0.796670487712, 2.72802149981, 1.88084352764, 36.8776992877, 0.40974589757, 4.09726023768, 41.4776719318, 1.37131816966, 0.523530640935, 0.560655000267, 7.99184129839, 4.66393663022, 0.395085299623, 61.732518801, 0.503848335881, 8.88234813447) / 84</f>
        <v>4.3550283729951529</v>
      </c>
      <c r="C72">
        <v>1</v>
      </c>
      <c r="D72" t="s">
        <v>8</v>
      </c>
      <c r="E72">
        <v>1.9911799999999999</v>
      </c>
      <c r="F72">
        <v>2.5303100000000001</v>
      </c>
      <c r="G72" s="1">
        <f t="shared" si="1"/>
        <v>2.260745</v>
      </c>
    </row>
    <row r="73" spans="1:7" x14ac:dyDescent="0.25">
      <c r="A73" t="s">
        <v>744</v>
      </c>
      <c r="B73" s="1">
        <f>SUM(0.00310527557475, 0.996037752593, 1.99213895617, 2.09711652973, 4.66259294369, 0.000019906300286, 3.78445289199, 1.6519246719, 0.426844774156, 1.54567373621, 3.35596975433, 0.640937977545, 0.240754558061, 2.33307603389, 8.94862656612, 0.539458655135, 2.90755861948, 6.46616745846, 0.516207808892, 0.000656236686739, 3.11734300004, 0.0829371302158, 3.22758230219, 1.23760902008, 4.12251178565, 85.0207100418, 0.0534521210901, 1.69064492849, 1.56908036055, 16.7609399358, 0.487773824354, 0.0668694187675, 21.1088295137, 0.583048565811, 4.1797745842, 1.6453643468, 8.10259734181, 0.432186848927, 0.0891622352669, 2.53761549093, 1.07532512557, 0.394499410373, 0.382575460921, 1.264218654, 0.795208546161, 0.0271939919497, 0.675225309013, 1.88167073832, 1.58995696788, 0.340568564951, 0.0689516521812, 3.65428651181, 0.0708064751588, 0.140827822508, 0.121978631719, 0.095454150916, 0.0414767357133, 1.73505593338, 1.34362245173, 0.736611413802, 1.08357091974, 0.0520832656562, 0.840292392897, 0.697803232413, 0.594035074089, 0.00562401677053, 5.69958133874, 13.2047440758, 0.104362821215, 1.04308667698, 3.93728956821, 0.000202651766366, 4.22697081515, 5.59439128752, 18.7763835291, 0.812476878969, 9.60850026356, 10.54895747, 1.87947673169, 0.0141505880285, 9.15725747945, 45.4587132399, 2.70705656621, 5.47979034947) / 84</f>
        <v>4.2522341629139007</v>
      </c>
      <c r="C73">
        <v>2</v>
      </c>
      <c r="D73" t="s">
        <v>8</v>
      </c>
      <c r="E73">
        <v>0</v>
      </c>
      <c r="F73">
        <v>0</v>
      </c>
      <c r="G73" s="1">
        <f t="shared" si="1"/>
        <v>0</v>
      </c>
    </row>
    <row r="74" spans="1:7" x14ac:dyDescent="0.25">
      <c r="A74" t="s">
        <v>284</v>
      </c>
      <c r="B74" s="1">
        <f>SUM(0.537860255555, 7.9881770394, 0.295614596787, 3.73903230998, 25.7478155772, 0.525143462604, 10.1031043483, 5.99359662002, 0.288180347149, 0.448316861119, 0.0304465616818, 36.2659764788, 3.42197978521, 1.2261244831, 2.55143042489, 0.162694633736, 2.45413724562, 0.324263629262, 24.509079377, 2.3484731108, 0.336332954546, 10.8781725126, 0.658852853195, 2.38111082119, 3.63081124705, 47.1879926807, 2.81049125781, 0.0247969218728, 0.449403311612, 18.1340798988, 0.577610568514, 0.000661295999527, 0.899783653424, 0.905934395157, 0.190841472841, 0.0836384293023, 2.80196484725, 0.24851969684, 1.39745618094, 18.2486535326, 1.32881189308, 0.00248079003356, 4.08412233525, 2.27815653487, 3.5106589045, 4.09695521909, 18.6078631715, 2.25267232159, 12.9391403232, 0.0502285491315, 0.0770566158335, 0.732457576032, 4.50330113616, 3.31076695232, 2.15887107308, 0.226652481688, 2.4866010945, 5.05299416389, 0.681698331059, 0.154259150406, 19.2961305869, 1.44059278095, 13.6101869044, 0.155336662885, 0.0278253658305, 0.0193429909256, 0.0177213706736, 0.500559211961, 0.403277308614, 0.141434278342, 0.691198013488, 0.0473541595474, 1.34587782647, 0.0329906503006, 0.149760444704, 0.466534402005, 0.619036257075, 0.230957181005, 1.09774976984, 0.192900210764, 2.73559919157, 0.508059430971, 0.215296697781, 3.40937722445) / 84</f>
        <v>4.2464214668943274</v>
      </c>
      <c r="C74">
        <v>1</v>
      </c>
      <c r="D74" t="s">
        <v>8</v>
      </c>
      <c r="E74">
        <v>18.809799999999999</v>
      </c>
      <c r="F74">
        <v>19.287400000000002</v>
      </c>
      <c r="G74" s="1">
        <f t="shared" si="1"/>
        <v>19.0486</v>
      </c>
    </row>
    <row r="75" spans="1:7" x14ac:dyDescent="0.25">
      <c r="A75" t="s">
        <v>108</v>
      </c>
      <c r="B75" s="1">
        <f>SUM(6.87034506567, 14.6367588472, 0.29075858743, 2.63706489688, 70.5513112239, 0.190181153487, 2.23636109703, 0.457890267006, 40.9215737113, 0.0108857060659, 0.148233544943, 21.6618906212, 3.77893327541, 1.62299285932, 4.59017348725, 0.0282047049398, 0.633124385785, 4.20755736681, 39.2965583802, 4.47079138431, 1.85369145141, 0.00246471624937, 0.361469766866, 2.62854482867, 0.482565611489, 0.815842887961, 0.738930704292, 0.0080168896122, 0.436187059794, 0.334410074528, 0.377470201023, 0.0372543335115, 6.28878125363, 0.09235515177, 1.74319161423, 1.46369425707, 0.0487516143669, 1.51047037694, 1.60506886783, 0.0808890286472, 0.290162718187, 0.0640385269339, 4.69414879395, 1.74695941765, 3.70688775815, 1.70960219899, 0.162326473121, 1.5489213285, 1.5251541587, 0.0236531680186, 0.0718866403229, 1.04616154192, 3.66733963419, 0.896642686287, 2.05278599794, 6.13989832496, 0.357898863869, 12.7992573353, 3.02315051647, 0.0376123580167, 3.2750821603, 0.323277883109, 0.339858264174, 1.97923933945, 0.110247445863, 0.112072732176, 10.2822632556, 9.00326319006, 3.39644765328, 0.0955711099518, 0.14985542349, 2.45416435875, 0.990389764083, 3.19158742204, 13.7944622109, 0.242204843278, 1.56565767994, 0.0150037706552, 0.0930661927121, 0.00172043809625, 1.17977274011, 9.58678199795, 8.21071001173, 0.415292760495) / 84</f>
        <v>4.2443347898297175</v>
      </c>
      <c r="C75">
        <v>1</v>
      </c>
      <c r="D75" t="s">
        <v>8</v>
      </c>
      <c r="E75">
        <v>38.574100000000001</v>
      </c>
      <c r="F75">
        <v>33.1267</v>
      </c>
      <c r="G75" s="1">
        <f t="shared" si="1"/>
        <v>35.8504</v>
      </c>
    </row>
    <row r="76" spans="1:7" x14ac:dyDescent="0.25">
      <c r="A76" t="s">
        <v>464</v>
      </c>
      <c r="B76" s="1">
        <f>SUM(0.326153732436, 8.18613298022, 1.03854875184, 0.59214136374, 3.75849989122, 0.275969412319, 0.268034566059, 0.0163954100486, 0.30978976734, 0.0436558314044, 0.160043877022, 0.262663273869, 0.0485224789107, 0.000438113729861, 3.46611160823, 1.71649695585, 3.42010396744, 4.34329294344, 0.0480486701922, 0.0748987774585, 1.51139729062, 5.84620638077, 13.349520743, 2.21819973193, 1.13938564454, 3.39750008251, 7.75193646189, 0.0364712806368, 0.8467850592, 4.55361646984, 0.138678487806, 3.32397037625, 1.24264520004, 0.0192842634625, 5.19239151339, 1.35952744553, 0.114315753949, 2.1584850427, 4.84707486566, 0.279313876608, 1.00584574314, 1.87299654504, 0.902651119544, 8.61510417671, 0.29020398135, 0.0804590720134, 10.797135979, 3.97124643206, 0.485304045204, 0.707820435897, 27.0786438146, 0.607084835606, 2.38473073342, 52.1338065538, 0.413080899508, 20.4943305861, 1.51198397094, 0.459105375117, 6.01552286788, 1.02970025644, 43.0669642403, 8.01822626649, 5.59745111918, 0.359857354176, 0.407362944888, 0.120930419588, 0.219608514682, 4.9561648314, 0.1833691829, 6.01848711233, 0.0173348237045, 0.507590559066, 0.0144572430583, 0.170517286544, 3.20584857197, 1.10190403662, 0.366791235217, 1.55505495337, 4.95459289678, 0.269479033151, 11.5990609702, 20.3721688632, 12.4470706841, 2.17355064631) / 84</f>
        <v>4.2409910661392365</v>
      </c>
      <c r="C76">
        <v>1</v>
      </c>
      <c r="D76" t="s">
        <v>8</v>
      </c>
      <c r="E76">
        <v>32.577800000000003</v>
      </c>
      <c r="F76">
        <v>27.0639</v>
      </c>
      <c r="G76" s="1">
        <f t="shared" si="1"/>
        <v>29.82085</v>
      </c>
    </row>
    <row r="77" spans="1:7" x14ac:dyDescent="0.25">
      <c r="A77" t="s">
        <v>359</v>
      </c>
      <c r="B77" s="1">
        <f>SUM(1.95604992906, 0.410574144382, 0.401831007188, 22.3963696341, 43.9618958177, 0.0252257381834, 0.0000369612133756, 1.67925193443, 2.56665961042, 0.536195659228, 1.31754362466, 4.76328674148, 0.163638633482, 0.564920105621, 7.12002173411, 0.184906613914, 0.0557226067468, 1.69500301518, 0.0256984158054, 2.22474518571, 0.155145447603, 0.0395024895026, 3.05981026711, 0.116691440388, 0.0857063167541, 29.9610120199, 0.804746433128, 1.55482770059, 0.517042151427, 11.9104357912, 2.58425882161, 0.978222812346, 6.87103352703, 0.127076972742, 0.0112512997977, 0.361657235838, 2.29717975387, 0.0229039261409, 0.478195105412, 43.5632750891, 2.15258383985, 0.682806297748, 1.72463586716, 0.770268579878, 2.61036578964, 3.30492846626, 0.00099880746663, 0.744267384479, 2.59130875424, 1.07422941707, 1.68176165713, 10.8226901964, 2.12715184601, 5.23126046073, 1.72944482547, 0.101678642721, 0.0486775578517, 0.632299819688, 1.96689089205, 1.06027906683, 2.05320425676, 0.0797863806578, 2.1044234621, 3.82581854481, 1.15666933837, 5.24367727636, 5.50231150002, 6.56870112832, 0.965436813868, 1.63202886754, 5.97175349264, 8.56881972846, 0.404399516702, 6.8920176168, 7.30018655608, 3.1396054968, 1.51623916666, 11.2831279425, 2.95246244995, 2.46999045861, 2.2756337388, 10.8259645512, 0.429645902961, 12.7521469477) / 84</f>
        <v>4.1014539406838635</v>
      </c>
      <c r="C77">
        <v>0</v>
      </c>
      <c r="D77" t="s">
        <v>8</v>
      </c>
      <c r="E77">
        <v>17.137499999999999</v>
      </c>
      <c r="F77">
        <v>14.3847</v>
      </c>
      <c r="G77" s="1">
        <f t="shared" si="1"/>
        <v>15.761099999999999</v>
      </c>
    </row>
    <row r="78" spans="1:7" x14ac:dyDescent="0.25">
      <c r="A78" t="s">
        <v>739</v>
      </c>
      <c r="B78" s="1">
        <f>SUM(0.970730071049, 0.534947520805, 0.538480516874, 4.00796722647, 1.75652143144, 2.25267232159, 4.53317353402, 6.04581136272, 1.72774946121, 0.121830781174, 3.22036282372, 1.24447348165, 6.44255881529, 4.67533159938, 0.536228436519, 0.41133660559, 1.3056184203, 0.292421263623, 0.483910667477, 14.5559155659, 0.18203793633, 5.32534593186, 0.00519313078182, 3.83984960579, 8.31383120807, 0.0000197600620095, 0.113069689945, 10.1493929933, 3.04751128992, 0.106152573989, 5.53449006251, 0.968395483888, 0.0653964896882, 2.82426161195, 2.35708004166, 3.05930828319, 0.262322990059, 0.000640816585946, 6.55527250761, 1.67629020936, 1.9130025457, 0.942347219998, 0.741319881587, 0.770903974593, 3.00762042115, 24.6495349745, 1.18406664008, 0.00532216022219, 14.6467753697, 11.4820979741, 1.31421128936, 2.19692336605, 1.7318311201, 0.192252904356, 5.97023029905, 1.05762210649, 6.96376535598, 11.5181344587, 0.120717544804, 6.19541990118, 0.883536068585, 0.00743867557966, 6.28355465421, 12.691824916, 14.3514353986, 4.14779631375, 1.94613694396, 4.46239932903, 3.19576281386, 0.0591954482981, 13.4695879198, 15.0674490356, 4.39679550395, 7.00623223813, 30.596945166, 0.245103255949, 0.558231898661, 2.70035397813, 5.70950611806, 0.0480380299828, 0.147362036439, 0.443350328531, 0.159891103401, 0.128334223527) / 84</f>
        <v>3.9923126836795682</v>
      </c>
      <c r="C78">
        <v>0</v>
      </c>
      <c r="D78" t="s">
        <v>8</v>
      </c>
      <c r="E78">
        <v>24.976700000000001</v>
      </c>
      <c r="F78">
        <v>21.315000000000001</v>
      </c>
      <c r="G78" s="1">
        <f t="shared" si="1"/>
        <v>23.145850000000003</v>
      </c>
    </row>
    <row r="79" spans="1:7" x14ac:dyDescent="0.25">
      <c r="A79" t="s">
        <v>208</v>
      </c>
      <c r="B79" s="1">
        <f>SUM(2.05735974753, 6.99058059424, 0.710760653186, 7.53678024938, 13.6259017928, 0.00529576997435, 4.00018446208, 1.11485718596, 1.89970632002, 0.0869699350133, 2.89691120984, 25.392030439, 0.218298709084, 6.96706704638, 1.04017442961, 3.43130365599, 0.12959939521, 6.2163268709, 16.4229524521, 2.014452205, 1.6883112681, 4.41701700547, 0.727155755734, 0.192097526342, 1.12439296231, 0.319578131688, 0.376255109963, 0.896246681202, 0.0524939936034, 0.854400650443, 1.00116972871, 0.950031430808, 0.000614577250083, 0.916513748338, 1.62848763343, 0.0688831449233, 0.0871094012852, 1.41200133712, 0.706919531332, 20.5728264681, 1.05787939862, 0.0568468315319, 3.00074603158, 27.090056985, 1.16545355728, 1.05183835984, 23.3224737227, 0.523578207254, 1.63454875392, 1.60216191784, 25.0718142903, 1.90622370352, 0.587551469879, 13.2618357587, 0.779834195681, 7.29658951187, 1.07318376047, 0.713974562007, 0.768688931904, 0.00745336209216, 31.5966343188, 0.0921997996435, 3.83822878023, 1.58605055261, 0.351299967245, 0.510598541675, 0.0295913311261, 3.54865032633, 4.81207155551, 0.238036832333, 0.287430670111, 1.06494516851, 2.85785767825, 0.302898893355, 22.530360163, 1.36014596641, 2.69296632195, 1.28684619678, 0.113349598517, 0.0584440746856, 0.0507938337404, 0.404982991834, 1.34766738023, 0.274369246385) / 84</f>
        <v>3.9757044370321339</v>
      </c>
      <c r="C79">
        <v>1</v>
      </c>
      <c r="D79" t="s">
        <v>8</v>
      </c>
      <c r="E79">
        <v>11.028600000000001</v>
      </c>
      <c r="F79">
        <v>8.8438999999999997</v>
      </c>
      <c r="G79" s="1">
        <f t="shared" si="1"/>
        <v>9.9362500000000011</v>
      </c>
    </row>
    <row r="80" spans="1:7" x14ac:dyDescent="0.25">
      <c r="A80" t="s">
        <v>844</v>
      </c>
      <c r="B80" s="1">
        <f>SUM(2.14284386388, 33.2237595261, 1.8552180174, 3.49457828333, 19.7387601078, 5.33694400025, 0.401225850623, 3.55142006871, 16.4494623913, 0.771294703205, 0.523906981699, 1.94569365384, 6.8647768834, 0.865668777077, 0.34782526082, 1.20411581782, 0.110008854516, 0.212279525086, 59.0324206227, 1.9518325941, 4.89266599258, 0.432378571048, 0.0397848566989, 0.454630930962, 1.53577731269, 4.38637309699, 0.751770267827, 1.8993082959, 0.0118328946325, 1.33353773864, 3.93328321712, 3.84945835145, 11.6853299788, 0.0384310381239, 6.581023596, 5.36517184969, 0.00279649391913, 1.83932343101, 3.59894109654, 0.338093711447, 1.83994749425, 0.578859148979, 0.000316057665455, 0.0408073852021, 1.04311709743, 1.12972423779, 3.73433741756, 0.327889722937, 3.41419888756, 0.0000447129830757, 2.11738503589, 0.18284833, 2.98998496693, 5.13068850664, 0.00898526057562, 0.381573139007, 0.183638967352, 2.64606615514, 0.0179447618516, 0.132978792984, 0.0828476689563, 0.00175159346673, 0.327497310982, 5.92121193209, 1.04503311894, 0.723624838371, 6.32362119272, 6.85229663736, 2.19469292684, 2.84484039701, 1.42204579402, 6.38471739548, 1.40710337157, 1.73240686645, 9.87266768912, 1.93981915924, 1.8311335887, 9.42479683657, 0.554604728893, 0.114832046363, 2.81839303453, 24.1700595397, 0.733412273486, 4.75603285036) / 84</f>
        <v>3.9568419925674925</v>
      </c>
      <c r="C80">
        <v>1</v>
      </c>
      <c r="D80" t="s">
        <v>8</v>
      </c>
      <c r="E80">
        <v>343.29199999999997</v>
      </c>
      <c r="F80">
        <v>349.93099999999998</v>
      </c>
      <c r="G80" s="1">
        <f t="shared" si="1"/>
        <v>346.61149999999998</v>
      </c>
    </row>
    <row r="81" spans="1:7" x14ac:dyDescent="0.25">
      <c r="A81" t="s">
        <v>444</v>
      </c>
      <c r="B81" s="1">
        <f>SUM(0.0781414082066, 0.00255975530103, 0.685378404391, 13.8903434106, 1.47282523876, 10.5662188261, 5.61210558961, 0.144339748785, 0.198553544549, 1.61502124832, 8.58024121773, 0.0318368049779, 1.02749569008, 3.50996559654, 0.125724116986, 1.38743462291, 1.68163728665, 0.496668248899, 3.07769470108, 0.0396781920508, 2.55764243511, 0.209975974468, 0.606883351366, 0.646011426672, 6.93644854412, 0.0867994857964, 0.902606305898, 4.15405844695, 0.167194505129, 0.353773810631, 1.39476624259, 0.126657103419, 0.115104927272, 0.918684109436, 0.00615891038144, 0.0826743056102, 0.357100439881, 0.645844625378, 2.78859582186, 3.1957185789, 0.0839953887278, 0.994021756382, 8.49264934971, 0.313836253696, 0.457259581201, 21.6289809988, 0.0133738775651, 0.136736048118, 9.64901939855, 0.125033279436, 0.50385451934, 0.0144971597908, 3.38398440018, 0.546184309633, 7.2461143915, 0.477451355056, 1.23454521603, 0.186645851072, 3.93328321714, 0.843893047077, 2.65152675011, 0.0821636688168, 1.36548550105, 26.7633432758, 39.4407249977, 6.94620595171, 0.315555388452, 30.3863057671, 3.51016952204, 3.6017806448, 13.618339959, 1.42912218376, 2.3541098539, 0.4917409907, 30.6761083148, 17.4803182265, 0.0591445124875, 1.82392161412, 3.48370079637, 0.893193268622, 0.20226216961, 0.0471922399213, 0.956288495035, 0.0240300881487) / 84</f>
        <v>3.9207697212256227</v>
      </c>
      <c r="C81">
        <v>1</v>
      </c>
      <c r="D81" t="s">
        <v>8</v>
      </c>
      <c r="E81">
        <v>0</v>
      </c>
      <c r="F81">
        <v>0</v>
      </c>
      <c r="G81" s="1">
        <f t="shared" si="1"/>
        <v>0</v>
      </c>
    </row>
    <row r="82" spans="1:7" x14ac:dyDescent="0.25">
      <c r="A82" t="s">
        <v>659</v>
      </c>
      <c r="B82" s="1">
        <f>SUM(0.122579310749, 2.65946184201, 0.364300722392, 0.0111986279865, 12.2857226004, 1.99991707064, 1.70441092142, 2.29149345107, 5.61975416062, 0.131486310916, 5.013328972, 6.52508250592, 5.58658487124, 0.432576436165, 2.03264239056, 5.57196978167, 8.90463908965, 3.20934918162, 20.2632299185, 1.77420631169, 1.64736397766, 0.212829590439, 1.90574992415, 0.600421797979, 7.00002032942, 11.3769733889, 7.92265655897, 0.587559969075, 0.157664573484, 0.663573775993, 0.221068793365, 0.976208218165, 6.10880487218, 0.199135884914, 3.55204908878, 0.0273723818665, 3.62425908693, 0.155124426149, 16.565390811, 6.39885521708, 0.111707029038, 0.00761179384392, 0.00070581761633, 0.497821285844, 0.000132802695485, 0.029891807299, 0.318015020234, 0.00668858452001, 0.0407400466087, 0.0179811772816, 1.83408677766, 0.959566807981, 0.790795423901, 2.63461020271, 0.733638524984, 0.131337431441, 0.554424763283, 5.79848364053, 0.119317949645, 0.622946890825, 20.4314788634, 0.023662222741, 1.11103617093, 1.89925144697, 3.26801489975, 10.9111618941, 6.53645314096, 18.4669757314, 2.04132298015, 0.00405923988827, 0.278979765581, 2.08606169842, 0.0962016871227, 0.0333762999092, 15.5700316689, 0.115883931825, 3.09068314351, 0.741588487531, 5.62487415395, 1.46715282671, 6.42199676866, 56.8798831391, 0.0182378685871, 0.277802687554) / 84</f>
        <v>3.9168296623727175</v>
      </c>
      <c r="C82">
        <v>1</v>
      </c>
      <c r="D82" t="s">
        <v>8</v>
      </c>
      <c r="E82">
        <v>71.539299999999997</v>
      </c>
      <c r="F82">
        <v>73.541200000000003</v>
      </c>
      <c r="G82" s="1">
        <f t="shared" si="1"/>
        <v>72.54025</v>
      </c>
    </row>
    <row r="83" spans="1:7" x14ac:dyDescent="0.25">
      <c r="A83" t="s">
        <v>224</v>
      </c>
      <c r="B83" s="1">
        <f>SUM(0.213228964474, 0.331408726169, 1.02491541909, 0.029807907345, 2.10985403834, 0.0323884285398, 0.730308112716, 0.596519345702, 0.0658317143792, 1.52440745417, 0.0497081947427, 6.20689031835, 0.985921382917, 4.38471110025, 0.0510870535316, 2.20915968047, 0.00129845442966, 0.0215567384906, 1.79005995201, 0.00945446489509, 4.0072618579, 0.0749970614747, 3.63856283702, 0.318689601381, 0.00538174974614, 1.24484332654, 2.67258346591, 1.28682898203, 5.04587283353, 9.07906387643, 1.6240989499, 0.0624812867679, 37.4628522447, 8.421914138, 5.04862048194, 6.81714792231, 4.79016462033, 5.78255676105, 2.00340853231, 4.90639930563, 8.05881554672, 4.82438517084, 0.209212652893, 3.55325706927, 9.1185193838, 0.32991265154, 67.634783088, 1.48633246038, 11.9696301229, 0.244247377419, 3.06288763394, 0.078722075457, 0.0194888546691, 11.236594015, 0.835803907738, 2.33643594059, 0.223338371901, 5.4432814296, 0.216453796006, 0.0587127022071, 9.45725470631, 7.61812462743, 5.65543233495, 0.0228701613449, 1.88804453979, 7.51423282757, 0.774861358909, 3.80415973359, 2.77686935713, 6.26136100796, 0.0427191460877, 4.1812964617, 0.513178752833, 1.31558449112, 0.175832439536, 2.2611222067, 4.46966151269, 0.312152358402, 0.11299191562, 2.52419312205, 0.641465925493, 5.66831830528, 0.78361632983, 0.128005057807) / 84</f>
        <v>3.8869810740108837</v>
      </c>
      <c r="C83">
        <v>1</v>
      </c>
      <c r="D83" t="s">
        <v>8</v>
      </c>
      <c r="E83">
        <v>127.634</v>
      </c>
      <c r="F83">
        <v>98.578000000000003</v>
      </c>
      <c r="G83" s="1">
        <f t="shared" si="1"/>
        <v>113.10599999999999</v>
      </c>
    </row>
    <row r="84" spans="1:7" x14ac:dyDescent="0.25">
      <c r="A84" t="s">
        <v>589</v>
      </c>
      <c r="B84" s="1">
        <f>SUM(0.061820837261, 0.509637439657, 0.655354773955, 0.0067141353993, 3.57684350974, 0.559130307211, 0.335299706472, 1.04509820248, 2.24533747546, 0.661525749121, 3.71351147649, 14.4144699165, 3.3462490348, 0.174287484334, 11.1483446579, 0.209211755262, 1.2990958245, 0.976725721268, 0.0941482553602, 1.37671557306, 0.187969563564, 1.94167552254, 57.429493846, 0.180518126462, 0.231824662343, 13.2241958815, 1.46395792448, 1.80950636994, 0.638505670808, 4.2195594122, 0.696500174842, 1.03169406368, 38.3995893788, 0.821883409844, 1.07729684998, 0.360469268692, 2.22329727233, 1.57007917464, 0.12108866578, 3.63835413905, 0.672984905224, 0.0242256526901, 0.00354235519387, 0.0362078438623, 0.0253662854585, 0.327805896601, 4.06153554653, 0.729944683315, 1.8046459856, 0.514156704966, 3.15902986317, 0.234148872999, 0.0447068751852, 0.0432559556476, 0.285638985003, 0.101008558642, 1.72207862262, 1.58311432352, 0.128770916794, 0.0477939403775, 1.83771851136, 0.23719592156, 1.28813709346, 2.67644298159, 3.58397868144, 0.0596407751264, 0.100113569915, 21.0084767168, 0.88013496645, 20.9416470559, 7.36643577469, 4.01220065959, 0.240013670111, 1.01520444071, 25.2236726145, 6.12285632336, 9.47185216179, 0.670052494031, 4.02748833661, 0.0468143423006, 2.37563740352, 12.804827359, 0.0108418722132, 4.6259345044) / 84</f>
        <v>3.855407883542044</v>
      </c>
      <c r="C84">
        <v>2</v>
      </c>
      <c r="D84" t="s">
        <v>8</v>
      </c>
      <c r="E84">
        <v>31.2029</v>
      </c>
      <c r="F84">
        <v>31.4815</v>
      </c>
      <c r="G84" s="1">
        <f t="shared" si="1"/>
        <v>31.342199999999998</v>
      </c>
    </row>
    <row r="85" spans="1:7" x14ac:dyDescent="0.25">
      <c r="A85" t="s">
        <v>799</v>
      </c>
      <c r="B85" s="1">
        <f>SUM(0.00624400067233, 1.25023691268, 3.1790871676, 0.0393889274436, 3.3763354889, 1.09515451611, 1.23351063629, 1.14686587466, 0.899794147888, 6.36440462259, 6.63982033096, 1.70011178618, 4.20097971547, 0.00134144549056, 1.31052883232, 3.24161477562, 1.99697447287, 1.65431584838, 0.405808264722, 0.545519017049, 7.14534544428, 0.385969472269, 0.547712224602, 0.251547133606, 0.000533450758748, 4.4125376697, 0.149134187392, 0.601585286933, 0.0418896678393, 0.714129088316, 1.73198565393, 0.229545105463, 1.55096900129, 0.176353042026, 1.10724450085, 0.276317031714, 0.395725359975, 0.525929816094, 0.187347681384, 0.197893053776, 3.42345148119, 0.121623335538, 18.8556387942, 17.2630158706, 16.8775138909, 10.0330319959, 34.9350121162, 1.73071572651, 33.9360287901, 6.3121121776, 9.81635412686, 0.663166752192, 3.23674403093, 3.46926419324, 0.088607715417, 6.4744743165, 4.01928313449, 7.43552515075, 0.831975541061, 0.344589725383, 4.3308512093, 0.022736437023, 3.0107110665, 16.2318266509, 2.92644002806, 0.257713169386, 1.26427956369, 3.50771114635, 0.275648364857, 3.11979276937, 9.01379843357, 1.61875266138, 0.00129236702484, 0.129193684227, 0.811667271045, 1.86210205374, 1.41254746373, 6.34935713142, 8.34206397551, 0.23525681857, 4.20533702804, 4.58496276075, 0.0220938986859, 8.90687731921) / 84</f>
        <v>3.8479627713570643</v>
      </c>
      <c r="C85">
        <v>1</v>
      </c>
      <c r="D85" t="s">
        <v>8</v>
      </c>
      <c r="E85">
        <v>52.683799999999998</v>
      </c>
      <c r="F85">
        <v>46.5794</v>
      </c>
      <c r="G85" s="1">
        <f t="shared" si="1"/>
        <v>49.631599999999999</v>
      </c>
    </row>
    <row r="86" spans="1:7" x14ac:dyDescent="0.25">
      <c r="A86" t="s">
        <v>163</v>
      </c>
      <c r="B86" s="1">
        <f>SUM(5.16963813768, 3.50701727325, 3.00216102926, 1.97506309669, 2.00803707045, 0.204924417431, 3.20129079921, 1.24026951308, 2.3382988091, 0.319945332086, 23.0385133143, 4.07675190834, 2.67440254627, 3.13502514703, 1.04276020392, 0.654302085926, 8.34022784, 6.68873468819, 4.18468109641, 3.9561178761, 0.135717053973, 0.372718552739, 0.276819082266, 0.054784879662, 4.07053426255, 0.287458580315, 0.845205367203, 1.56031219119, 0.242691483669, 1.56165272777, 0.0131626994153, 1.97246009571, 1.40990753902, 0.0546661883378, 0.155810237732, 4.77041039902, 1.30145517964, 0.576000395272, 23.4646035797, 0.0815698544244, 8.57188960294, 7.8573655668, 1.52426881192, 1.01715219041, 1.32450536117, 12.7565052667, 0.088623434775, 0.812476643832, 16.7290652201, 4.56050104829, 8.07551326273, 2.97729701089, 9.54205893299, 3.09756275511, 0.365459770426, 3.35522847727, 4.77861600692, 14.4490102763, 0.00519642420472, 10.4267005562, 2.37612932698, 0.0442240071112, 0.763649220979, 0.877377846449, 6.6002267443, 1.46821160591, 14.9997044951, 0.164855280345, 1.38853191436, 7.12657954582, 3.20988664951, 0.084582957129, 0.00901979987411, 3.74851983103, 0.304199681931, 19.9709830131, 0.336071336264, 2.08758715746, 12.8455092251, 0.0729337843054, 0.799472193251, 0.474304651783, 3.36337665187, 0.724905444471) / 84</f>
        <v>3.8109754942707377</v>
      </c>
      <c r="C86">
        <v>0</v>
      </c>
      <c r="D86" t="s">
        <v>8</v>
      </c>
      <c r="E86">
        <v>52.935699999999997</v>
      </c>
      <c r="F86">
        <v>43.355400000000003</v>
      </c>
      <c r="G86" s="1">
        <f t="shared" si="1"/>
        <v>48.14555</v>
      </c>
    </row>
    <row r="87" spans="1:7" x14ac:dyDescent="0.25">
      <c r="A87" t="s">
        <v>22</v>
      </c>
      <c r="B87" s="1">
        <f>SUM(0.0472202551098, 0.740969721012, 1.96857276196, 4.74997056711, 7.35067007686, 1.15394444314, 0.4966195437, 0.372857236937, 0.034543024812, 4.91831839018, 0.00282815210995, 15.3415540705, 1.74024277691, 8.45889196464, 0.583079043944, 0.823872521221, 0.601893471291, 7.72318217563, 7.49518755667, 0.926756081078, 0.938327196381, 0.0457310841712, 2.23015761584, 0.0272949970463, 2.7268204964, 53.1830164686, 2.10570773785, 10.2340786271, 0.143927449765, 4.02503285963, 0.0560288219269, 2.11086236072, 4.28422058058, 1.18210577964, 9.40574152015, 0.432766541462, 4.18348508383, 0.385372031627, 0.841467282276, 24.5299008119, 6.5766156062, 10.7805687985, 1.90099209105, 11.4443681089, 0.301263768517, 4.08500270207, 40.5081935361, 0.0514032845333, 2.38430112218, 0.882048882769, 1.09063381163, 1.4575860994, 0.48193243129, 1.8652471371, 1.5094380417, 1.77574633385, 0.37929581207, 0.278103127325, 0.100380466812, 4.14675750075, 12.9857273669, 1.33700049127, 6.54746791804, 0.881077686642, 0.901020204684, 0.225494996928, 0.0177196777481, 1.90819955289, 1.42865532292, 0.470618283182, 0.765136483922, 1.66974189216, 0.000641054744391, 0.000426211290129, 0.00179579073528, 0.648678903495, 0.0171826052064, 1.45381723179, 2.10839496064, 0.127623390361, 0.344359233855, 0.00103911484088, 0.065394700722, 0.799173580863) / 84</f>
        <v>3.7536843392891148</v>
      </c>
      <c r="C87">
        <v>1</v>
      </c>
      <c r="D87" t="s">
        <v>8</v>
      </c>
      <c r="E87">
        <v>4.1945300000000003</v>
      </c>
      <c r="F87">
        <v>5.5762600000000004</v>
      </c>
      <c r="G87" s="1">
        <f t="shared" si="1"/>
        <v>4.8853950000000008</v>
      </c>
    </row>
    <row r="88" spans="1:7" x14ac:dyDescent="0.25">
      <c r="A88" t="s">
        <v>38</v>
      </c>
      <c r="B88" s="1">
        <f>SUM(0.00250919903288, 0.440853086428, 0.0248361216038, 0.103880351156, 5.46499687092, 0.274071672648, 3.9640324776, 0.66001648154, 0.963840544244, 1.5131133705, 7.22998403752, 6.46694897154, 0.382662966928, 0.0131311497986, 1.21444686014, 0.133007246846, 6.89168744602, 6.15866882871, 13.5880951585, 0.00000978272969555, 0.111895098069, 0.491712941621, 0.0131818819541, 5.91675540307, 2.38979466292, 0.817410135343, 0.335266066419, 0.565363356593, 1.33794620257, 5.62796321975, 7.22049234469, 0.1618373167, 0.275883192188, 0.471398545524, 0.882675799008, 0.0190790161283, 10.0407424408, 0.095690872818, 0.092622507848, 1.4310596784, 0.812212514346, 0.364605593082, 3.46006106995, 1.09278835924, 0.350788489804, 5.26263738891, 1.9320152982, 1.72490891267, 1.72072875001, 2.70541829186, 1.43996956217, 1.41007654004, 0.0985305876937, 0.0656605623577, 2.00064186732, 0.0400372864051, 2.72718566925, 9.97964485206, 1.1873712646, 0.48895980322, 12.329418082, 0.385211395233, 2.60648948404, 1.84150900463, 13.8362703463, 0.0200941086614, 0.701598768088, 16.917611335, 0.606013062668, 2.0328129304, 0.0828310174424, 27.4797435223, 1.14766231003, 0.0860063794748, 8.58858769077, 0.706258938383, 4.52108079771, 0.00596338983612, 2.11038620557, 3.95650690165, 0.169422856885, 71.3501199748, 0.0832578522136, 7.15894934892) / 84</f>
        <v>3.7068763294406217</v>
      </c>
      <c r="C88">
        <v>1</v>
      </c>
      <c r="D88" t="s">
        <v>8</v>
      </c>
      <c r="E88">
        <v>11.4047</v>
      </c>
      <c r="F88">
        <v>14.0761</v>
      </c>
      <c r="G88" s="1">
        <f t="shared" si="1"/>
        <v>12.740400000000001</v>
      </c>
    </row>
    <row r="89" spans="1:7" x14ac:dyDescent="0.25">
      <c r="A89" t="s">
        <v>264</v>
      </c>
      <c r="B89" s="1">
        <f>SUM(2.17631516089, 1.3337671142, 0.0014328337593, 0.505233806016, 12.4608933253, 2.86647692525, 4.02345160249, 0.150301145165, 2.37810161368, 0.213309234153, 3.7321538088, 11.574574155, 0.211890169988, 4.25498090049, 1.76370719454, 1.92922116657, 4.53839867247, 1.06145421709, 5.68768223901, 0.630389850566, 6.93123229682, 3.73305784183, 2.44218522123, 0.0013877848603, 9.31829405949, 0.00571949222412, 2.55243466461, 5.68111626837, 0.154834497852, 0.986172731872, 0.728755501556, 4.90823168887, 6.06133033634, 1.27226341926, 4.29933544611, 3.11023908193, 7.76791955048, 0.284660750451, 0.0196692841079, 1.27752964035, 0.147644926554, 0.978605634663, 4.00743325622, 13.2885296196, 1.66311758316, 0.878715184092, 35.8452466668, 6.20360544292, 2.22051913788, 1.28568851382, 25.2117259277, 3.3242250225, 0.00435519529983, 27.2257939244, 2.56021510456, 2.81094688877, 0.0975515995367, 11.2603203377, 1.37667429027, 0.330070572577, 9.18289750153, 3.12758925122, 0.127539888019, 0.810620828664, 2.75670491878, 3.03480554822, 4.45880242875, 2.61828422984, 0.0520866903995, 0.721312625334, 0.0228701613449, 0.679696034325, 0.140836379924, 1.01968749089, 0.168376011311, 2.26208644814, 0.417707877152, 0.0136184906564, 12.187653912, 0.3204259809, 0.244973415569, 0.540251151288, 0.0283373860086, 2.45941636771) / 84</f>
        <v>3.704138935012363</v>
      </c>
      <c r="C89">
        <v>1</v>
      </c>
      <c r="D89" t="s">
        <v>8</v>
      </c>
      <c r="E89">
        <v>0</v>
      </c>
      <c r="F89">
        <v>3.8363900000000002</v>
      </c>
      <c r="G89" s="1">
        <f t="shared" si="1"/>
        <v>1.9181950000000001</v>
      </c>
    </row>
    <row r="90" spans="1:7" x14ac:dyDescent="0.25">
      <c r="A90" t="s">
        <v>549</v>
      </c>
      <c r="B90" s="1">
        <f>SUM(1.91219969357, 0.0497631337449, 0.696598376719, 0.188571672783, 1.6573397541, 0.0412762162337, 0.000592624547221, 0.864626579691, 1.31162995371, 1.71932771226, 1.94944654663, 0.321876212778, 0.739130368752, 2.27597015538, 0.629599400074, 1.37284440158, 1.31125064597, 0.00194793580158, 45.9301561043, 1.98342158331, 4.83839616645, 1.11206171624, 7.34226233756, 0.0363414260097, 3.79010870223, 47.3587912614, 0.271545320634, 0.353464516901, 0.273821545263, 12.9483218241, 0.806122170423, 0.502869200097, 3.33757819342, 0.0723568645313, 0.521939927527, 0.260977699543, 3.71339853337, 0.213291318472, 1.01188153476, 25.30869113, 0.999549640931, 6.30067467553, 3.40046304669, 8.02133497647, 0.646555080845, 0.133865048039, 2.9406172473, 3.92135822384, 1.66804371469, 4.38233045623, 2.38622102875, 0.421996654274, 0.0959164434586, 0.524527705131, 1.39743074032, 0.0919789207673, 3.44440279392, 6.10594358713, 1.88927665112, 0.0159642450727, 17.6530435064, 2.10547853449, 3.84042828674, 0.354017980854, 0.925773863238, 1.40782862369, 0.0943843024458, 2.81029478989, 4.57871636785, 2.54398807759, 0.0685132730378, 1.46731269741, 0.0163430527584, 1.4010342364, 6.65708373388, 3.75262571493, 2.30318111998, 0.635571869364, 0.0321945882841, 2.67838276038, 2.13380504641, 19.2967173273, 0.265342418157, 1.69519830119) / 84</f>
        <v>3.6492559739767021</v>
      </c>
      <c r="C90">
        <v>0</v>
      </c>
      <c r="D90" t="s">
        <v>8</v>
      </c>
      <c r="E90">
        <v>69.118499999999997</v>
      </c>
      <c r="F90">
        <v>67.117000000000004</v>
      </c>
      <c r="G90" s="1">
        <f t="shared" si="1"/>
        <v>68.117750000000001</v>
      </c>
    </row>
    <row r="91" spans="1:7" x14ac:dyDescent="0.25">
      <c r="A91" t="s">
        <v>454</v>
      </c>
      <c r="B91" s="1">
        <f>SUM(9.18879292719, 0.0136258967025, 0.25165372922, 0.241681394394, 6.49957194062, 0.174942163566, 2.64597861075, 2.3423361184, 0.0196006393678, 1.39271468001, 0.317290233787, 1.03030883293, 3.53615713046, 0.00597188434086, 2.85939593732, 1.11702852661, 0.0321712152642, 13.8045179758, 2.12158322316, 2.69692315886, 0.16240140276, 5.10942018521, 0.00477544803639, 0.00943692537912, 0.00473395795001, 0.122883478625, 1.06686291451, 0.00360001409872, 3.98750437543, 0.018485650253, 0.614266680557, 5.05502301497, 0.141234937747, 17.368060094, 2.05957935089, 0.4404101995, 0.0568831598152, 0.452644922718, 0.0630928485114, 0.0181767568011, 3.23296228144, 0.072444178739, 0.42013209178, 1.05518985727, 0.0972347714464, 1.76944368098, 57.5850880135, 0.015452492639, 1.04298504018, 3.14825327751, 19.5593181566, 0.836676661022, 0.490644161289, 0.107811148371, 0.667610601835, 0.526819085513, 0.0826497583361, 0.219121398974, 0.565831912729, 2.76438880324, 0.355377319586, 0.166461694404, 1.9053606228, 0.679215363071, 0.490750241273, 3.86569008597, 0.000268068938005, 6.54562843108, 4.37617447291, 2.19552742132, 3.221089775, 1.14991235182, 7.14863706581, 6.77559798722, 25.6528480458, 0.000271535371095, 0.811727589489, 3.98003292862, 3.45266610222, 0.543863727905, 12.0018910069, 33.939882652, 1.71219015754, 2.75907892215) / 84</f>
        <v>3.6314514699893459</v>
      </c>
      <c r="C91">
        <v>0</v>
      </c>
      <c r="D91" t="s">
        <v>8</v>
      </c>
      <c r="E91">
        <v>23.0639</v>
      </c>
      <c r="F91">
        <v>26.644600000000001</v>
      </c>
      <c r="G91" s="1">
        <f t="shared" si="1"/>
        <v>24.85425</v>
      </c>
    </row>
    <row r="92" spans="1:7" x14ac:dyDescent="0.25">
      <c r="A92" t="s">
        <v>384</v>
      </c>
      <c r="B92" s="1">
        <f>SUM(0.0505677736873, 9.36938096886, 0.0138191856194, 2.4741471344, 4.35495288232, 0.138819773721, 0.600472907149, 0.302486124698, 5.29302257454, 0.475767651637, 2.40687975041, 6.46423929437, 1.35912601834, 0.0869710244008, 9.57374457258, 0.345684517648, 0.262635715789, 1.54403750162, 0.492487250505, 3.12000270539, 4.37752297015, 2.77310999174, 1.20626266476, 0.200194706068, 0.00671291776947, 0.0254552624351, 1.90808796189, 0.191135917115, 2.61809017309, 0.279651854593, 3.26541224327, 0.158526632396, 0.484931270663, 9.77267507465, 1.65437811168, 2.34297350914, 3.97033606259, 0.150441749935, 0.0277592197999, 11.9367422311, 2.08824191396, 3.6145076628, 1.54710984483, 9.1580644279, 0.690047224654, 1.45549874244, 20.9865409755, 1.78594730378, 0.0001218355046, 3.31586026175, 5.27303502085, 0.0176085966423, 3.1925295396, 4.03235891512, 0.226319249955, 0.883329024887, 5.92685481179, 7.66821294289, 0.426965790667, 0.355133654609, 22.9532617622, 0.33774689144, 6.39827464379, 6.51526303538, 3.52955857758, 0.598365693409, 2.42590305326, 4.36885794856, 0.702786132257, 19.9339261624, 6.65817920958, 3.38406093321, 1.43003669671, 0.320384053091, 8.40067860701, 0.303468668202, 2.48140139107, 3.24448685255, 0.937737886756, 1.38911197498, 0.08923831868, 24.0531999096, 3.27219349925, 11.2629690195) / 84</f>
        <v>3.6156550537275329</v>
      </c>
      <c r="C92">
        <v>0</v>
      </c>
      <c r="D92" t="s">
        <v>8</v>
      </c>
      <c r="E92">
        <v>9.7700399999999998</v>
      </c>
      <c r="F92">
        <v>10.4602</v>
      </c>
      <c r="G92" s="1">
        <f t="shared" si="1"/>
        <v>10.115120000000001</v>
      </c>
    </row>
    <row r="93" spans="1:7" x14ac:dyDescent="0.25">
      <c r="A93" t="s">
        <v>734</v>
      </c>
      <c r="B93" s="1">
        <f>SUM(3.89174404946, 16.3025098958, 1.05569165748, 0.270874354993, 0.969479780343, 1.95966335365, 0.200383169334, 6.98487036678, 9.32324717802, 2.09010801924, 3.60406819384, 19.5688576758, 2.88180467093, 0.782802697571, 6.41055370784, 2.14240959176, 0.842095909605, 0.00390862161561, 0.0074484017074, 1.48669118439, 0.0308108456748, 0.252025457253, 2.21497988109, 1.59542653378, 0.143888141252, 7.69929103915, 0.0136780462291, 1.90182906799, 1.00993794841, 3.2003740689, 0.00332687715983, 2.12564042351, 35.034321874, 4.1035204319, 0.00235410357968, 0.114645287442, 9.22265752561, 0.481100896317, 4.6720005002, 36.1846001822, 0.469746026023, 0.597443035809, 0.0771750021516, 1.02663532145, 1.59577577636, 5.162768096, 3.59994493452, 0.0259471561398, 1.57303160287, 0.81425589509, 11.4565126762, 0.593878350101, 3.18908470812, 3.60111540337, 8.79381119489, 0.203950773999, 1.05667579438, 0.0483339402187, 7.66329920904, 0.75607881853, 0.216175581583, 1.33574478702, 1.01380967657, 0.0702889192962, 1.0423489515, 0.0157422285413, 0.0000495533959867, 5.77569642335, 0.00328445315708, 6.06364475916, 0.180393082015, 0.662423387263, 0.410612199067, 12.8197199108, 9.47649863138, 0.185207932592, 0.0448510611388, 1.87550239278, 1.57020258012, 2.22228177935, 1.76591604087, 8.08745492535, 0.491870148668, 1.9742973453) / 84</f>
        <v>3.576132167587331</v>
      </c>
      <c r="C93">
        <v>0</v>
      </c>
      <c r="D93" t="s">
        <v>8</v>
      </c>
      <c r="E93">
        <v>30.358699999999999</v>
      </c>
      <c r="F93">
        <v>26.2575</v>
      </c>
      <c r="G93" s="1">
        <f t="shared" si="1"/>
        <v>28.3081</v>
      </c>
    </row>
    <row r="94" spans="1:7" x14ac:dyDescent="0.25">
      <c r="A94" t="s">
        <v>213</v>
      </c>
      <c r="B94" s="1">
        <f>SUM(0.793045883213, 0.0179133614598, 0.819254928381, 3.89763309495, 2.47931144691, 2.65543392442, 0.314232248655, 0.755524081723, 0.960208743042, 0.717685720363, 1.12088418875, 12.8659748782, 0.000530240096109, 6.07512488092, 1.48373969252, 0.676606010381, 1.70426601499, 0.0113628970479, 9.29410650369, 0.442469869327, 12.5098556749, 1.72585248529, 2.62592093362, 1.18990672599, 0.0225394215489, 0.959775652454, 0.294441229712, 0.26868437434, 0.380907632316, 0.159039314372, 0.694281697103, 0.0352868498809, 1.59674542743, 0.366266888538, 0.487276347208, 0.754334692621, 1.90782647336, 0.322476701932, 1.14906815998, 0.764688170154, 5.2838947971, 0.186356959396, 1.76674907426, 16.1658348885, 0.324740285189, 0.565757290837, 8.53680541249, 5.30221868036, 3.10335674578, 2.22029562605, 1.18114729692, 0.19682467381, 0.627526408021, 6.3154759902, 0.0139298364479, 3.08930012716, 6.7204892474, 0.0393302008107, 1.64530133628, 3.99809181635, 0.013793277859, 1.59543836136, 2.36490226176, 0.462758411499, 9.48892613127, 0.54866690224, 2.59859203438, 3.33757819342, 0.0457349202762, 0.0947208695221, 0.305191471556, 1.7243281685, 0.179686641157, 0.275198735003, 98.0198947734, 0.171646315991, 5.64482729207, 1.4719045656, 9.93844691041, 1.00410810522, 5.27664766777, 11.0425352548, 0.00174024891373, 0.426124246218) / 84</f>
        <v>3.5549678799445856</v>
      </c>
      <c r="C94">
        <v>1</v>
      </c>
      <c r="D94" t="s">
        <v>8</v>
      </c>
      <c r="E94">
        <v>55.319400000000002</v>
      </c>
      <c r="F94">
        <v>51.757100000000001</v>
      </c>
      <c r="G94" s="1">
        <f t="shared" si="1"/>
        <v>53.538250000000005</v>
      </c>
    </row>
    <row r="95" spans="1:7" x14ac:dyDescent="0.25">
      <c r="A95" t="s">
        <v>429</v>
      </c>
      <c r="B95" s="1">
        <f>SUM(1.70597277887, 0.152878269535, 0.219756108698, 0.0246360310947, 7.98522576346, 18.0553675492, 0.691478078505, 0.0753248690585, 1.86592266034, 2.92462865348, 4.61051497018, 17.8038600564, 0.0689249710893, 0.81586810668, 0.0942694924611, 2.52124983709, 0.498109224116, 2.46950378531, 7.77960426973, 4.01492158553, 1.35942868992, 0.238275486482, 0.66085560977, 1.50014955231, 1.52762317867, 0.0402701329656, 0.0170944315268, 1.44823229046, 0.589765337755, 8.11315573004, 6.16193674953, 0.513837324191, 29.7540788568, 0.622622184811, 4.80469224406, 3.20193599835, 0.335421468833, 0.286288913268, 0.538518699314, 0.031278167642, 0.000447840913634, 0.187563743959, 0.171326927325, 36.1217811419, 0.698377197711, 0.353071543378, 14.0519713075, 3.37894067205, 4.63980188912, 0.0945302306761, 8.95035408594, 0.00171032603221, 0.830909759236, 10.3696807754, 2.02214319095, 0.0455234432325, 0.851198277469, 22.3645383543, 2.23977776495, 2.80555690061, 13.9736322673, 2.90314247073, 0.376170374685, 7.02010622855, 0.232742715708, 2.19669020356, 0.047546232722, 0.0558656631994, 9.94180392709, 0.0097091409954, 0.115203157461, 0.143139526545, 0.722005895125, 0.373095769795, 0.0742156054605, 2.28315529362, 0.253878352901, 1.73923622929, 0.249744426912, 0.0215570699536, 1.21242858269, 0.692131296433, 0.861186791108, 1.60933968326) / 84</f>
        <v>3.4929810760151474</v>
      </c>
      <c r="C95">
        <v>1</v>
      </c>
      <c r="D95" t="s">
        <v>8</v>
      </c>
      <c r="E95">
        <v>17.7499</v>
      </c>
      <c r="F95">
        <v>21.1539</v>
      </c>
      <c r="G95" s="1">
        <f t="shared" si="1"/>
        <v>19.451900000000002</v>
      </c>
    </row>
    <row r="96" spans="1:7" x14ac:dyDescent="0.25">
      <c r="A96" t="s">
        <v>234</v>
      </c>
      <c r="B96" s="1">
        <f>SUM(0.737697052747, 3.60400220351, 0.0350126568889, 0.0582505224283, 6.73027423665, 4.68403448755, 5.60722620455, 0.195375025029, 1.05179416734, 1.52340246279, 6.88464139665, 10.7101885134, 2.27385111079, 0.143410358547, 0.350416222685, 0.675268927271, 0.0057313350372, 6.4478824183, 16.1265391571, 5.68601891828, 0.226364698499, 0.0131027887951, 2.73126633948, 0.00326446168257, 1.65517231732, 13.8683213246, 3.25291923482, 5.42159018476, 2.32750667214, 15.7631593332, 0.0960398042932, 1.00724302346, 25.7300002697, 0.169919983437, 1.36882258783, 0.0035286330393, 0.125098869035, 0.0991638956968, 0.511900460845, 47.2457305131, 4.13627600724, 3.63396793616, 3.48004213182, 1.48459987345, 0.827277107578, 0.00593807635443, 1.11617499991, 8.39477589186, 0.0201144754302, 2.87233401121, 8.92057952207, 3.73588980539, 0.382567635842, 10.9078444095, 6.77593478459, 1.88590323287, 7.75022043884, 1.20357603661, 0.737163222828, 1.48510811504, 2.84574701155, 3.81059244966, 0.0882085933499, 1.76107700177, 1.65960349288, 1.44855559186, 0.487512018556, 0.0124730084035, 0.18079193306, 0.0131743903308, 0.175069718826, 0.279551269095, 0.246582920882, 0.257164881578, 0.00099103855779, 0.501291308676, 0.0531632594456, 2.14107476819, 0.757686467332, 0.0888761328384, 0.126290205531, 3.47575730436, 1.32745826344, 2.10350197962) / 84</f>
        <v>3.4374954225912031</v>
      </c>
      <c r="C96">
        <v>1</v>
      </c>
      <c r="D96" t="s">
        <v>8</v>
      </c>
      <c r="E96">
        <v>3.5230299999999999</v>
      </c>
      <c r="F96">
        <v>3.1285599999999998</v>
      </c>
      <c r="G96" s="1">
        <f t="shared" si="1"/>
        <v>3.3257949999999998</v>
      </c>
    </row>
    <row r="97" spans="1:7" x14ac:dyDescent="0.25">
      <c r="A97" t="s">
        <v>289</v>
      </c>
      <c r="B97" s="1">
        <f>SUM(0.747254767631, 0.690230848197, 0.0397429561831, 3.32896194637, 17.7841137914, 4.10029744346, 0.0848665253073, 7.037741298, 0.0000132843570407, 0.341482294992, 2.50289860893, 0.0958689808018, 5.13787896997, 4.27200096482, 0.161076537607, 3.13495231667, 0.625968871635, 0.660171196684, 1.5245579621, 1.01982877005, 1.02230096968, 0.0677110315849, 0.984875868383, 0.453679045709, 1.85359534626, 11.6544954746, 0.414210325468, 1.40926848215, 0.0737816486222, 2.19340075708, 0.069607026626, 14.226357333, 6.94745099026, 0.0848568580956, 0.00692568431009, 0.359857354176, 0.660584334675, 0.120930419588, 0.796551875982, 5.08329438467, 0.0595609312127, 2.67434660157, 0.367167121601, 22.0439280947, 1.1780963105, 1.06456245162, 6.91307905437, 17.3341621909, 3.9204894774, 2.61311640174, 0.433321028068, 0.50407007835, 0.159805906106, 0.271123255203, 0.513380256002, 0.0545896589896, 3.55220341813, 1.07677331622, 1.35016023, 0.231199153392, 3.26284962074, 0.889755171604, 1.24488212521, 0.114645287442, 7.24320633644, 0.0275234060655, 1.15049483498, 17.731154411, 1.08512654325, 6.34217786622, 0.00427846164016, 1.66281956288, 2.15854201005, 0.893383697094, 9.8587182347, 0.0161233459219, 0.00359937407373, 0.619015377747, 10.9423544465, 0.1287255839, 0.133965034053, 48.2099202911, 0.345230689127, 5.69966222306) / 84</f>
        <v>3.4268682430590203</v>
      </c>
      <c r="C97">
        <v>0</v>
      </c>
      <c r="D97" t="s">
        <v>8</v>
      </c>
      <c r="E97">
        <v>2.8227500000000001</v>
      </c>
      <c r="F97">
        <v>2.5744799999999999</v>
      </c>
      <c r="G97" s="1">
        <f t="shared" si="1"/>
        <v>2.6986150000000002</v>
      </c>
    </row>
    <row r="98" spans="1:7" x14ac:dyDescent="0.25">
      <c r="A98" t="s">
        <v>779</v>
      </c>
      <c r="B98" s="1">
        <f>SUM(1.10310114895, 5.83391645638, 0.263694360221, 1.28455593479, 7.56114476033, 2.9653095043, 3.2644884577, 0.236624436574, 4.83151230637, 1.34523951362, 3.52655435528, 18.0830012276, 4.78680236397, 9.56659287353, 3.55982419887, 0.107743996285, 0.110937318633, 4.16630975958, 0.620020663995, 5.47420045286, 1.24969447991, 0.00427846164016, 1.91841776942, 0.727525258806, 0.0097135664996, 6.61801572501, 1.29551074014, 0.488703315995, 0.0149606675407, 6.70412003063, 0.190962366589, 0.000696831247011, 42.3666664551, 6.07173645184, 2.61119785001, 1.54134219793, 0.26100875144, 0.0371736872328, 0.00188774963219, 26.3739080308, 1.59735789897, 1.25057987022, 1.06013801241, 0.0032207174464, 2.32155440898, 2.61299748986, 2.07052370921, 0.796515147382, 3.46347040617, 0.546163647338, 3.50629006105, 0.0923627507389, 0.508988200902, 0.271776071599, 0.320882705612, 2.06848593505, 3.60443515531, 1.42524346783, 2.80558848973, 1.97682228123, 0.504546561056, 0.971002625214, 3.60458563965, 0.868993392461, 1.34123359185, 0.661220153857, 1.70777207964, 16.0581875608, 0.226449797071, 8.2459126577, 2.8871536332, 1.50785030928, 7.97143427881, 2.8051759905, 7.52094959113, 3.39383435988, 0.66953720136, 0.62440006754, 1.06194513297, 1.82726408914, 1.68237064724, 8.83389141407, 0.0634813199313, 2.33889022012) / 84</f>
        <v>3.4150068240328464</v>
      </c>
      <c r="C98">
        <v>0</v>
      </c>
      <c r="D98" t="s">
        <v>8</v>
      </c>
      <c r="E98">
        <v>5.0417300000000003</v>
      </c>
      <c r="F98">
        <v>5.2324799999999998</v>
      </c>
      <c r="G98" s="1">
        <f t="shared" si="1"/>
        <v>5.137105</v>
      </c>
    </row>
    <row r="99" spans="1:7" x14ac:dyDescent="0.25">
      <c r="A99" t="s">
        <v>804</v>
      </c>
      <c r="B99" s="1">
        <f>SUM(0.203981291074, 0.487057900288, 2.62724024372, 4.22794303329, 1.82889331872, 2.23337702207, 0.516157450698, 0.00371258250319, 1.99194494293, 1.14432278468, 0.00877894379007, 0.019271119373, 0.558545125164, 0.0000203968358984, 0.122397850342, 0.815278683856, 0.144316798036, 2.04354727434, 2.10799292637, 1.75009302473, 0.924307309538, 3.54033047971, 9.15663333143, 2.79047258611, 0.977764982523, 2.16226480899, 0.0422031362732, 1.11323237396, 8.70398355038, 3.82744046966, 0.0224020769495, 1.06181220646, 2.17614923491, 6.80782747462, 0.124506599342, 0.0311896139572, 6.19954381076, 0.0497706426114, 2.31825664185, 20.6863243703, 0.190481296238, 10.0724266206, 0.000699403012696, 6.79495389243, 1.26614483941, 1.18018061277, 38.6240999174, 0.552220823942, 0.617146847663, 0.636806231215, 10.6405488752, 1.08726976891, 0.809130497871, 13.3605763233, 2.83768672519, 4.43860300402, 0.869772757806, 5.81198205793, 1.594452121, 0.0610103782637, 20.4020127196, 0.408664853042, 4.897298663, 0.802001808478, 0.0159627259277, 3.70730038171, 0.196231700238, 0.903104517756, 1.37198213782, 2.45272210577, 0.00000107476122759, 0.146550979207, 0, 2.3726351128, 3.38096460669, 0.632289945245, 0.0474076344391, 4.16028496569, 0.872794405871, 1.00488628654, 23.8690258056, 14.8610117403, 0.652430175395, 0.389939265572) / 84</f>
        <v>3.3874402978424754</v>
      </c>
      <c r="C99">
        <v>0</v>
      </c>
      <c r="D99" t="s">
        <v>8</v>
      </c>
      <c r="E99">
        <v>5.6693199999999999</v>
      </c>
      <c r="F99">
        <v>6.1616600000000004</v>
      </c>
      <c r="G99" s="1">
        <f t="shared" si="1"/>
        <v>5.9154900000000001</v>
      </c>
    </row>
    <row r="100" spans="1:7" x14ac:dyDescent="0.25">
      <c r="A100" t="s">
        <v>43</v>
      </c>
      <c r="B100" s="1">
        <f>SUM(6.25832962975, 6.56524883257, 1.04748087754, 2.35024805717, 5.34727083653, 4.44669030189, 0.193011007654, 0.380160019182, 8.22106182607, 0.520167268547, 1.23262223004, 6.90662675316, 2.26891086021, 4.97604554111, 3.78666130569, 7.87700544128, 0.0103838926201, 0.871119031418, 1.89490025976, 1.52478691625, 0.078016500879, 0.135640654025, 0.787870734232, 2.25211307208, 0.0289716314291, 36.6865538672, 6.44252178393, 1.58189995687, 1.60723085216, 2.88206882512, 4.10706282421, 1.03804378925, 45.2411244314, 0.678514601905, 5.53229197157, 0.717508713978, 5.97284584355, 0.456196028484, 2.53389933475, 14.977360477, 2.9528173177, 0.0236677261687, 0.419685836827, 6.96008739137, 0.0302280524737, 0.0536519365383, 1.59578714064, 0.897746509965, 0.358122090682, 0.0505503965769, 4.90428870224, 5.84542673153, 0.17841198704, 0.0206072593701, 5.88567069436, 1.08247676599, 0.889024327592, 0.433379739558, 0.240202558603, 0.176511098208, 5.04250094363, 0.424557473007, 0.07626122143, 1.36422268273, 1.43164975013, 0.375471091896, 3.32025623355, 9.65968593904, 0.0552081949817, 2.7357045666, 0.000130046108096, 0.515113412545, 0.0476156935168, 0.0292965960096, 6.86315001381, 2.06379944067, 0.98899885892, 0.00250919903288, 0.799599042616, 0.478301870374, 0.157387905651, 5.60601920975, 1.94715660308, 4.26342830875) / 84</f>
        <v>3.3531289921871905</v>
      </c>
      <c r="C100">
        <v>1</v>
      </c>
      <c r="D100" t="s">
        <v>8</v>
      </c>
      <c r="E100">
        <v>9.4585899999999992</v>
      </c>
      <c r="F100">
        <v>11.481299999999999</v>
      </c>
      <c r="G100" s="1">
        <f t="shared" si="1"/>
        <v>10.469944999999999</v>
      </c>
    </row>
    <row r="101" spans="1:7" x14ac:dyDescent="0.25">
      <c r="A101" t="s">
        <v>664</v>
      </c>
      <c r="B101" s="1">
        <f>SUM(5.21830653294, 0.14563109417, 1.24903890989, 0.210137724918, 0.955641905596, 0.232200098314, 0.872710117295, 0.0336303911109, 0.200615219274, 0.289058271255, 6.57783746343, 2.27990560661, 0.798908386281, 6.15354323734, 5.93618662437, 0.032753126603, 1.42914955065, 4.64105802156, 0.549511445248, 1.59770117809, 6.00778915193, 1.25543074255, 0.317468055517, 0.366918181873, 2.69510341829, 4.3171725531, 1.78893428918, 4.44286647293, 0.363415453443, 0.0011748730449, 0.80257882567, 13.14433178, 0.495255040661, 0.680600131987, 7.78514085885, 3.72208044394, 0.0616793003365, 0.364948676609, 5.12289442106, 3.54140968832, 2.51043066826, 6.36451436599, 1.15934552221, 11.961700162, 0.00669969080149, 0.303624604138, 22.9659837606, 3.43536383479, 0.836418652708, 0.142735020033, 0.378958763313, 1.27748654214, 0.34852907872, 1.25433429297, 0.521818206612, 0.453160370746, 1.7749306566, 23.7883389531, 1.29962377916, 0.702080511432, 8.4614593197, 0.0102716244503, 4.4635654896, 15.2448803839, 0.557759951216, 10.2038352094, 3.90698920036, 27.6628757266, 9.11689057359, 0.828430458712, 3.79506236996, 0.00015419789105, 3.05323584784, 0.773731767815, 0.0273413685217, 1.41124422273, 0.00145048631866, 2.66035148736, 0.0287402764068, 0.0256988963275, 0.0894424988675, 0.322412776196, 7.7121886262, 1.63299194797) / 84</f>
        <v>3.3352118977201468</v>
      </c>
      <c r="C101">
        <v>0</v>
      </c>
      <c r="D101" t="s">
        <v>8</v>
      </c>
      <c r="E101">
        <v>13.027100000000001</v>
      </c>
      <c r="F101">
        <v>10.0564</v>
      </c>
      <c r="G101" s="1">
        <f t="shared" si="1"/>
        <v>11.54175</v>
      </c>
    </row>
    <row r="102" spans="1:7" x14ac:dyDescent="0.25">
      <c r="A102" t="s">
        <v>158</v>
      </c>
      <c r="B102" s="1">
        <f>SUM(0.71896348275, 1.32209487534, 0.389508092649, 0.665668329838, 0.737529309534, 1.36874311868, 0.254781562102, 0.0000668229695087, 0.106236968047, 3.92287840363, 0.0206165303877, 0.0000519197865975, 2.00352017416, 0.0156097616356, 0.56059355876, 1.02133428733, 1.21702280812, 1.00839433553, 4.91950638253, 0.455354584531, 0.0351904147066, 3.72711864757, 15.2108662635, 0.590000607577, 8.10074784464, 18.7683747618, 1.85797402765, 19.0305411967, 1.95021908308, 15.3623184163, 0.350180137033, 5.21943940407, 12.27489981, 0.0192302164174, 0.00894519800096, 2.14948674942, 21.4074528802, 0.0200941086564, 0.367391904989, 22.8324915408, 8.24467093456, 7.59265742087, 3.60729148879, 4.34666124913, 1.31903417674, 0.135834963267, 12.7335743538, 1.39663527254, 4.01906411798, 1.17796957756, 1.74479784402, 0.533324589574, 0.0763484123554, 0.0407916560292, 0.989932811636, 0.242771298653, 4.50678491142, 6.09585966473, 0.585795616523, 0.478848852389, 0.648709906642, 3.38735130113, 0.129560023121, 2.2690455589, 2.17785463964, 0.0818661219574, 1.0760599145, 2.85022323698, 0.626182743447, 5.41125632042, 0.093757572643, 1.26824230858, 2.93306016554, 1.03100240342, 4.5640238334, 0.0111820234316, 0.634154234591, 0.70040387684, 0.768156728986, 2.21618238072, 4.22718807797, 0.923727328205, 5.28172949576, 6.87950364652) / 84</f>
        <v>3.3339346616348982</v>
      </c>
      <c r="C102">
        <v>1</v>
      </c>
      <c r="D102" t="s">
        <v>8</v>
      </c>
      <c r="E102">
        <v>12.9582</v>
      </c>
      <c r="F102">
        <v>11.7385</v>
      </c>
      <c r="G102" s="1">
        <f t="shared" si="1"/>
        <v>12.34835</v>
      </c>
    </row>
    <row r="103" spans="1:7" x14ac:dyDescent="0.25">
      <c r="A103" t="s">
        <v>749</v>
      </c>
      <c r="B103" s="1">
        <f>SUM(0.878128608413, 0.905850628519, 0.0736258907832, 0.36528032902, 16.7345095026, 0.0437975463635, 12.4125706785, 0.951386919416, 0.892507032676, 1.0321742898, 3.84160059825, 19.9714204884, 0.416573542899, 5.18754858074, 2.38287566915, 1.60259221671, 2.55235908168, 0.209447528477, 15.1499594931, 0.287087168624, 5.85484031831, 2.28468757012, 1.38246307797, 0.133142567786, 0.697499773513, 6.07222914519, 8.21067430984, 1.23787752842, 0.669463588113, 0.869403759153, 0.0997794525575, 0.0290208801363, 0.393457525636, 2.67692559905, 0.898656896875, 0.736579836666, 0.546090300922, 0.517689104987, 0.151741575626, 23.1040516017, 0.255910047284, 2.64536172089, 0.274540270351, 6.26884190152, 0.0065839864268, 0.0773895010372, 58.6474584904, 1.04386188857, 10.2694619932, 0.197836066456, 1.44839836131, 0.0725509953384, 3.26252152831, 13.6703166475, 0.0165504359325, 0.0651068778716, 0.267082234727, 3.33696885417, 0.0910810714453, 1.79980409451, 5.63925610253, 2.08951782971, 3.06371432227, 0.0771750021516, 1.24115854409, 0.64622324828, 0.0402507665396, 9.25468370815, 0.00354006731883, 1.40873610873, 0.0210534118504, 1.21397526623, 0.00298266318553, 0.335918515419, 0.325327943757, 1.54433885941, 1.75508703453, 0.227424433883, 0.0151865407075, 0.0544575019588, 0.845947257647, 0.354758505047, 0.832027339583, 1.45471911574) / 84</f>
        <v>3.316936395984043</v>
      </c>
      <c r="C103">
        <v>0</v>
      </c>
      <c r="D103" t="s">
        <v>8</v>
      </c>
      <c r="E103">
        <v>34.3889</v>
      </c>
      <c r="F103">
        <v>26.751899999999999</v>
      </c>
      <c r="G103" s="1">
        <f t="shared" si="1"/>
        <v>30.570399999999999</v>
      </c>
    </row>
    <row r="104" spans="1:7" x14ac:dyDescent="0.25">
      <c r="A104" t="s">
        <v>829</v>
      </c>
      <c r="B104" s="1">
        <f>SUM(0.656010320967, 1.13831401097, 0.000371924429443, 2.1041820704, 10.5659625394, 0.0209221676401, 5.98964475663, 0.955730339445, 1.79446648378, 0.918849269412, 4.18866692621, 11.3273745651, 6.52740544854, 0.467039907055, 1.06581251674, 0.0916237496667, 0.285618696911, 0.00488480184276, 1.91403282335, 0.298881090811, 1.97686717573, 6.5130526087, 3.07348214043, 0.00228806418743, 2.43205581446, 0.876094798939, 1.67693794703, 2.02070232228, 0.342912957878, 4.42039911298, 0.597795564177, 1.27038202107, 0.780185193724, 0.682476991265, 2.44880234168, 3.18636654409, 12.0892971356, 0.00388101476633, 1.59515792086, 16.0483929709, 15.0419792264, 0.185707160332, 0.633601348512, 4.24286823473, 2.14775870038, 0.0878658356482, 18.8404960277, 1.74545299455, 2.12321664183, 0.550782603497, 12.2107913163, 1.83329472469, 3.92369697318, 77.0282788394, 0.762502483881, 0.605113303796, 0.0112978127809, 5.03217990447, 0.0307958655601, 0.00433822557451, 1.50970801989, 1.01836124754, 0.247419467611, 0.0478160111779, 0.0392517209888, 0.521289742791, 0.111492546519, 3.02478002566, 1.44006521936, 0.443740300575, 0.297515345543, 0.0985821801982, 0.285754623206, 0.123543919048, 0.30838107182, 1.47533642834, 0.0104988891556, 0.0188658063522, 4.33977077841, 0.714829188684, 2.08894534887, 0.0257701134515, 0.00547752237317, 0.563377304235) / 84</f>
        <v>3.3113799535125925</v>
      </c>
      <c r="C104">
        <v>1</v>
      </c>
      <c r="D104" t="s">
        <v>8</v>
      </c>
      <c r="E104">
        <v>3.8244899999999999</v>
      </c>
      <c r="F104">
        <v>3.6832699999999998</v>
      </c>
      <c r="G104" s="1">
        <f t="shared" si="1"/>
        <v>3.7538799999999997</v>
      </c>
    </row>
    <row r="105" spans="1:7" x14ac:dyDescent="0.25">
      <c r="A105" t="s">
        <v>789</v>
      </c>
      <c r="B105" s="1">
        <f>SUM(8.18031873536, 1.08401778155, 0.270962314785, 0.261492511232, 11.6817339012, 8.65616199098, 7.57250480951, 1.34096775085, 2.88070872936, 8.94231549305, 9.26386959908, 7.68783449211, 0.0691534214038, 0.0746094068484, 0.781500100169, 1.9587458764, 0.350323205578, 6.50064779851, 2.68336471953, 0.445931920986, 0.0194135503809, 1.11206171624, 26.7762604357, 0.359131658384, 0.797356627345, 21.2747398478, 4.28304652934, 0.688075473991, 0.390206398171, 4.70330574704, 0.133414051969, 2.30512906832, 0.00201918825811, 0.642477545896, 0.325815921769, 0.0127383652662, 9.63037799066, 1.27283794304, 0.121007621154, 19.4077885192, 1.08221735811, 5.44029695514, 3.18636654409, 1.62437211337, 5.09788635293, 0.714854039221, 3.27151574865, 0.842759633156, 0.457464909692, 1.05033710619, 0.707423226335, 3.58621377274, 2.07306865621, 0.651229696694, 0.111464975193, 3.12851557662, 0.0161371933099, 9.30021734614, 0.0294092272077, 1.01618644013, 17.9068834435, 0.737388148429, 2.35237333235, 2.93988072291, 1.05348024806, 0.0360603251092, 0.00144795647198, 2.25650022147, 1.41053597411, 0.960527366493, 0.416612335629, 0.159205590052, 0.967914167555, 0.563175809082, 5.33925208364, 0.177108662554, 0.0501498739962, 0.739627249616, 0.656653893919, 1.30504355105, 1.33599350213, 5.4739642146, 1.34444638627, 0.0196761474349) / 84</f>
        <v>3.1730500813806706</v>
      </c>
      <c r="C105">
        <v>0</v>
      </c>
      <c r="D105" t="s">
        <v>8</v>
      </c>
      <c r="E105">
        <v>23.1142</v>
      </c>
      <c r="F105">
        <v>17.814599999999999</v>
      </c>
      <c r="G105" s="1">
        <f t="shared" si="1"/>
        <v>20.464399999999998</v>
      </c>
    </row>
    <row r="106" spans="1:7" x14ac:dyDescent="0.25">
      <c r="A106" t="s">
        <v>294</v>
      </c>
      <c r="B106" s="1">
        <f>SUM(0.00851318361578, 0.193170945616, 0.665956589806, 0.0800635068327, 8.35003790442, 0.235496872819, 1.97129092871, 1.25518017077, 1.54562081608, 0.194179157325, 0.739281044429, 4.34299994725, 1.49531602839, 1.79050453266, 0.0226893813611, 1.88178337764, 1.19573960985, 3.34887899974, 7.4883241132, 1.15779012082, 0.820329718761, 1.73905150699, 13.0426786913, 0.360586586255, 0.0543079047148, 55.0179042916, 3.90100688622, 5.87206423272, 0.0207077543495, 3.00967355041, 3.59357688059, 0.28069468225, 2.07978165571, 1.58697716933, 0.287008239053, 1.11206171624, 1.86462770394, 0.0681326474362, 1.08088834501, 31.350917571, 3.63637983233, 0.0411704132734, 0.236624436574, 7.37828009607, 0.93746657764, 0.314774158115, 2.83426388969, 2.00392692853, 2.70474265728, 6.85178844247, 3.53139696314, 3.3224214342, 2.13597749601, 10.6042948147, 6.70431411908, 0.157200445039, 0.00632877443293, 1.3681692252, 0.0372965519031, 5.25344902309, 2.99012171851, 4.36556164312, 3.72297618373, 1.54039090851, 6.43803317636, 0.0495094974471, 0.00344216697808, 0.222983675644, 2.93200212903, 1.3857676695, 0.000104410889857, 0.0517648918955, 0.000000251044793836, 1.36402237048, 0.442471063045, 1.35796823578, 0.37706640948, 0.936378152018, 0.677874501378, 0.00334918397091, 0.380754014325, 5.3276816987, 3.69164369628, 0.44854110379) / 84</f>
        <v>3.1413865475700917</v>
      </c>
      <c r="C106">
        <v>1</v>
      </c>
      <c r="D106" t="s">
        <v>8</v>
      </c>
      <c r="E106">
        <v>1.24575E-2</v>
      </c>
      <c r="F106">
        <v>0</v>
      </c>
      <c r="G106" s="1">
        <f t="shared" si="1"/>
        <v>6.2287499999999999E-3</v>
      </c>
    </row>
    <row r="107" spans="1:7" x14ac:dyDescent="0.25">
      <c r="A107" t="s">
        <v>774</v>
      </c>
      <c r="B107" s="1">
        <f>SUM(1.78086972699, 0.00119103036804, 1.02740809561, 1.46499050439, 2.82249478473, 0.875209839683, 3.86625685646, 1.53836044656, 0.0523273203258, 0.713300959959, 0.317432261591, 2.29370987567, 10.7467283093, 0.0511414441249, 0.389489844957, 0.21450267029, 0.312460593944, 0.213857311874, 0.113040236468, 1.56348849597, 0.446136287175, 0.776864347185, 0.187690345752, 0.0149898750656, 0.0840437883257, 4.43669295658, 0.325543780981, 0.125460938923, 2.85357521455, 21.0673022341, 0.370944413821, 6.97635514588, 25.0065014064, 2.8484735138, 0.191738251731, 0.0361332023195, 0.821910643173, 0.247024475835, 0.0467160341147, 19.8350761322, 0.39801606397, 2.34787449746, 3.78666130569, 2.0220531941, 0.00768460724787, 5.49640090439, 0.00719219801787, 6.06850422982, 3.38987659685, 6.15921437503, 0.700720528439, 0.181528704866, 0.000906309889732, 2.51527394647, 27.2958850175, 0.137929038815, 2.32211440493, 0.010284068953, 1.70003645356, 4.3494422787, 0.0616208988531, 8.17244858719, 7.51964150004, 0.855380129402, 6.44298597276, 0.357386717854, 0.530828364325, 1.67851069385, 0.12957066117, 3.29113893433, 0.190491753259, 0.614276187709, 19.6239238412, 1.37622506394, 2.21869751912, 6.214077931, 4.23805007454, 3.4482493731, 0.465731036046, 0.44892215455, 1.89308890408, 6.24992273178, 0.0152843994339, 1.32181108279) / 84</f>
        <v>3.1346821051690092</v>
      </c>
      <c r="C107">
        <v>0</v>
      </c>
      <c r="D107" t="s">
        <v>8</v>
      </c>
      <c r="E107">
        <v>29.818899999999999</v>
      </c>
      <c r="F107">
        <v>28.327999999999999</v>
      </c>
      <c r="G107" s="1">
        <f t="shared" si="1"/>
        <v>29.073450000000001</v>
      </c>
    </row>
    <row r="108" spans="1:7" x14ac:dyDescent="0.25">
      <c r="A108" t="s">
        <v>714</v>
      </c>
      <c r="B108" s="1">
        <f>SUM(0.00460812629975, 0.0201541807738, 0.240553588298, 3.53088918222, 0.00559982106333, 2.7055669801, 3.1640900797, 1.13312040489, 0.0254056239868, 1.57479595484, 0.00853959277152, 2.13142553157, 0.172670669032, 0.0753494138077, 1.5529028735, 0.804025226071, 0.00102140156145, 4.70412229283, 0.897026148687, 7.89987271462, 3.83837604997, 0.787481200155, 4.12831118055, 0.686327300299, 15.492286182, 2.85273382404, 0.672034500735, 13.8605323161, 1.3255789619, 0.00930753068364, 0.0113125562599, 16.4305343542, 0.0113749723193, 0.0108404061453, 14.7927788836, 0.930370661894, 2.84110981203, 3.57825450336, 3.89104232266, 0.0197951955511, 5.26678815458, 0.783416380314, 3.39988859748, 3.40904455724, 2.1728666627, 0.0282530175769, 10.1091523783, 0.792385070184, 2.23731693161, 1.9508638501, 2.24279913907, 0.00556424367933, 2.99643544111, 4.69345331411, 2.35799445948, 4.13486515752, 4.21708949544, 7.01842282057, 0.0335502023957, 2.76420515816, 12.1783081186, 0.492198444679, 5.47757039032, 0.782233086349, 0.0646769995732, 0.108195078239, 19.5563329487, 0.0131555371768, 0.186767531767, 8.86120349596, 1.20783077769, 0.618846546931, 0.24108529998, 2.00132362792, 0.711224304035, 2.74889575417, 4.07500943426, 4.65312895241, 0.518397966546, 0.0379739702398, 5.58405316976, 3.06821320738, 1.82996498424, 7.9272641053) / 84</f>
        <v>3.0997658486300046</v>
      </c>
      <c r="C108">
        <v>0</v>
      </c>
      <c r="D108" t="s">
        <v>29</v>
      </c>
      <c r="E108">
        <v>38.429099999999998</v>
      </c>
      <c r="F108">
        <v>42.925600000000003</v>
      </c>
      <c r="G108" s="1">
        <f t="shared" si="1"/>
        <v>40.677350000000004</v>
      </c>
    </row>
    <row r="109" spans="1:7" x14ac:dyDescent="0.25">
      <c r="A109" t="s">
        <v>699</v>
      </c>
      <c r="B109" s="1">
        <f>SUM(0.0857077858749, 13.4622723415, 0.00000747387004434, 0.0166243742193, 2.47525437217, 0.0998590306114, 1.06785288997, 0.749847903507, 2.69528737338, 0.184690618947, 0.413317654592, 3.52869577493, 0.168723226358, 0.0767887730033, 1.88662468147, 2.49999397771, 0.14580171831, 0.000377506564972, 0.565512643989, 0.32895199996, 0.000147365293929, 0.44540207762, 1.3784064489, 0.94467101986, 0.209949481676, 10.176304119, 0.0631431601623, 2.4962227558, 0.46364380556, 2.77513867717, 0.722280808649, 0.376032940812, 31.6508342821, 1.02155815279, 0.563769706686, 0.334557952339, 19.5360129974, 1.71868952642, 3.11471949631, 40.315240614, 1.43793017032, 3.69044684227, 0.00153013816471, 0.735284235354, 0.0793110652791, 1.54889430846, 0.984374552599, 0.680443884334, 2.62012771503, 1.6323186454, 0.00534539259679, 0.225841476873, 0.0267470053266, 5.32134079003, 2.31472447362, 0.273629963269, 0.0174474823907, 0.0103800866155, 1.65449758739, 0.00113477177325, 2.56781906291, 0.509473004489, 0.00152108090316, 7.2359868004, 1.23849335465, 0.00026761273604, 0.718013016238, 14.6119285772, 1.0861604271, 8.01703268066, 0.458526369145, 5.57417717813, 4.10196048853, 0.224479546271, 5.3331380189, 0.29181656621, 1.26554305492, 5.56135498608, 0.607530786936, 0.0170812737822, 0.670810513024, 12.799463725, 4.75459148187, 7.20299140506) / 84</f>
        <v>3.0579860608062521</v>
      </c>
      <c r="C109">
        <v>0</v>
      </c>
      <c r="D109" t="s">
        <v>8</v>
      </c>
      <c r="E109">
        <v>7.59077</v>
      </c>
      <c r="F109">
        <v>8.5603499999999997</v>
      </c>
      <c r="G109" s="1">
        <f t="shared" si="1"/>
        <v>8.0755599999999994</v>
      </c>
    </row>
    <row r="110" spans="1:7" x14ac:dyDescent="0.25">
      <c r="A110" t="s">
        <v>404</v>
      </c>
      <c r="B110" s="1">
        <f>SUM(0.00883191488509, 2.06656648872, 0.00563294149916, 0.235974812133, 0.916098835164, 0.402167231592, 0.036525321498, 0.0270078522738, 5.05348917866, 0.294524077624, 1.34009415503, 15.2775586554, 5.67077449687, 1.23894216529, 0.0561981174286, 0.780102018281, 0.305423354547, 0.476019516732, 0.381183854059, 0.021788631092, 0.616632986323, 2.01737854675, 1.92277764515, 0.686512701988, 0.885852895242, 1.90546782523, 2.03111174409, 0.135879106839, 0.768835023754, 24.0090589861, 0.00217286066361, 0.572639919661, 12.6522216841, 0.000393556397335, 3.33361816354, 3.08248959524, 3.64838461958, 0.661250550346, 0.350995286668, 2.69471204403, 4.03137512348, 0.00303275913479, 0.100640114041, 16.5065739894, 1.91970749779, 2.7272470382, 6.72683301424, 0.951221755085, 0.200751544646, 0.180448708975, 2.94839735215, 2.04001412193, 1.31857892638, 17.5852545756, 0.683181928482, 0.0120871169713, 1.16882440788, 0.0172788898979, 0.0396062433043, 0.068294645437, 30.4859229462, 3.11699125489, 1.20819587048, 0.0940404808693, 3.82825279614, 1.46401142183, 12.7951408707, 8.17966845608, 3.81944666523, 0.0115450840821, 0.642200996497, 0.306988989487, 0.283200336253, 1.63256449079, 5.02257016834, 1.24143192613, 0.0473041243795, 0.00412201606885, 2.99619411373, 0.000193690052459, 11.9438663258, 6.41684496127, 2.07994667085, 0.0494772555346) / 84</f>
        <v>3.0175328693473662</v>
      </c>
      <c r="C110">
        <v>0</v>
      </c>
      <c r="D110" t="s">
        <v>8</v>
      </c>
      <c r="E110">
        <v>75.553299999999993</v>
      </c>
      <c r="F110" t="s">
        <v>220</v>
      </c>
      <c r="G110" s="1">
        <f t="shared" si="1"/>
        <v>75.553299999999993</v>
      </c>
    </row>
    <row r="111" spans="1:7" x14ac:dyDescent="0.25">
      <c r="A111" t="s">
        <v>274</v>
      </c>
      <c r="B111" s="1">
        <f>SUM(0.020172193332, 1.19962441964, 0.933850642243, 0.320826164831, 0.715550463841, 0.380251171231, 0.00176206127819, 0.163539771217, 0.330128149474, 0.294032545916, 0.202970709222, 1.96859478117, 0.00107850810054, 3.80241071905, 0.59738134978, 1.22688562934, 0.0270347436578, 1.61723756347, 6.44487920133, 1.79269638333, 2.83766969154, 0.144532809285, 0.515850799486, 1.88915971634, 0.0970236686936, 24.0202726494, 0.147119347094, 3.70887883894, 0.0876041761951, 4.5797747319, 0.835702190557, 0.0042751249519, 8.4492380667, 0.993227837595, 0.776600673714, 3.02356293081, 23.8078815203, 0.219282396449, 9.1233610236, 74.144064798, 5.40140516924, 0.0167468014159, 3.65452229853, 0.0102527526944, 0.711241488971, 0.0311609563575, 1.64047230649, 0.488028003981, 0.0383788762085, 3.24383390767, 2.0309257961, 0.637801305879, 10.074353565, 1.39609757432, 0.337301722993, 8.33603456851, 2.07877908427, 9.59701522362, 1.8347568591, 0.0705141578975, 4.659128558, 1.51166582773, 1.21440107362, 0.733219210119, 0.107071832952, 0.803474131906, 0.298571980326, 0.208833318373, 0.358581501986, 0.233258388503, 0.0402551077719, 0.0443843848283, 0.649491859068, 0.211568335716, 0.527912761959, 0.473553217648, 0.00442483937622, 0.948408583252, 2.8424344629, 1.28785363368, 0.00183850905624, 0.0673295804398, 0, 0.451496885708) / 84</f>
        <v>2.9851758400853616</v>
      </c>
      <c r="C111">
        <v>1</v>
      </c>
      <c r="D111" t="s">
        <v>8</v>
      </c>
      <c r="E111">
        <v>1.13351</v>
      </c>
      <c r="F111">
        <v>1.2186999999999999</v>
      </c>
      <c r="G111" s="1">
        <f t="shared" si="1"/>
        <v>1.176105</v>
      </c>
    </row>
    <row r="112" spans="1:7" x14ac:dyDescent="0.25">
      <c r="A112" t="s">
        <v>259</v>
      </c>
      <c r="B112" s="1">
        <f>SUM(0.00304234736666, 0.810215097864, 0.0527356266664, 1.0780054735, 0.270485423551, 0.0174937975967, 0.990525602198, 1.22688268394, 1.70587858266, 3.94664268615, 1.5796001533, 1.38997627527, 0.00300704092699, 0.0969389709325, 0.0524511236437, 1.42737652951, 2.90356277568, 0.010166335152, 0.00686364946145, 0.0777986573121, 0.387516886924, 3.88341657242, 0.83716486483, 0.000533514801515, 0.0849400803677, 9.84118782714, 4.94345313569, 0.690271698806, 0.000944626111802, 1.16497108998, 0.385042756041, 0.771591523451, 3.04416962188, 0.182045034423, 0.709774216838, 3.62382398139, 0.74107245274, 2.12294324043, 0.573098911163, 1.75174547492, 7.21181801497, 0.0867054143798, 1.35517724235, 2.73769901547, 0.0287505805972, 11.8535340049, 48.4685527786, 1.13071008584, 2.06965050849, 1.9294316717, 6.70027461067, 0.167428014275, 2.83707156794, 15.1819189621, 0.0282449744334, 0.0457236972911, 1.20174916176, 7.43189673546, 0.518706100075, 0.898731984482, 4.43998654753, 0.582880140703, 0.0955357395732, 0.0701539240197, 2.50433337219, 0.194339768692, 9.76424662994, 4.00781303083, 9.43240585677, 0.496859486547, 3.44454299411, 2.72116709987, 1.82301652989, 7.70123836442, 8.15116436036, 5.68912671521, 2.29491895797, 7.28268730373, 2.57472931153, 0.155578071699, 4.19898598384, 5.63416988102, 0.418652227442, 0.894868415073) / 84</f>
        <v>2.9743634783544164</v>
      </c>
      <c r="C112">
        <v>0</v>
      </c>
      <c r="D112" t="s">
        <v>8</v>
      </c>
      <c r="E112">
        <v>31.615400000000001</v>
      </c>
      <c r="F112">
        <v>28.339099999999998</v>
      </c>
      <c r="G112" s="1">
        <f t="shared" si="1"/>
        <v>29.977249999999998</v>
      </c>
    </row>
    <row r="113" spans="1:7" x14ac:dyDescent="0.25">
      <c r="A113" t="s">
        <v>679</v>
      </c>
      <c r="B113" s="1">
        <f>SUM(0.318438358395, 0.00912567071098, 0.497490682158, 0.523612233117, 0.129496431506, 0.000342986451396, 0.739310694972, 1.6842713003, 0.242257844863, 0.946623601204, 1.13201293009, 0.0346203462565, 0.110193369631, 0.745818669689, 2.16410837814, 1.95459540401, 0.312127146002, 1.71841944518, 1.23243689737, 2.08412578916, 0.907917679935, 0.299907080303, 0.370220799248, 0.14394352576, 1.38408502241, 0.0130245342298, 0.449199282986, 1.38539279138, 0.261792695369, 0.972097105115, 0.335151631535, 0.0419703065983, 2.45109008276, 4.80554892454, 0.636126664262, 0.913366647432, 2.8421141915, 0.929814610434, 0.3610712814, 5.93464442407, 0.0933411428583, 3.84307275363, 0.245789228145, 19.2281924681, 2.88448087113, 2.08692386681, 57.2267711711, 1.93330324605, 0.443562370279, 0.228308924037, 5.54049009668, 0.586625409884, 0.445320117843, 3.3368334395, 0.00910276507447, 0.0863298373607, 0.193023934318, 11.5375935026, 0.300314764522, 2.28620241642, 25.0800475207, 0.655744842218, 0.736197938825, 4.77813396074, 1.85871078797, 1.63412528877, 2.17387037688, 5.25923480594, 0.594546444079, 4.53605929734, 0.181018985541, 3.5731290268, 0.8254366641, 0.075720833666, 11.0586440279, 4.64985477309, 8.04194642868, 0.440927985807, 1.03234054102, 2.02430090496, 0.00166028321149, 8.50703147849, 1.80007834156, 2.07505442638) / 84</f>
        <v>2.9303250684700233</v>
      </c>
      <c r="C113">
        <v>1</v>
      </c>
      <c r="D113" t="s">
        <v>8</v>
      </c>
      <c r="E113">
        <v>3.2966000000000002</v>
      </c>
      <c r="F113">
        <v>3.2737799999999999</v>
      </c>
      <c r="G113" s="1">
        <f t="shared" si="1"/>
        <v>3.2851900000000001</v>
      </c>
    </row>
    <row r="114" spans="1:7" x14ac:dyDescent="0.25">
      <c r="A114" t="s">
        <v>619</v>
      </c>
      <c r="B114" s="1">
        <f>SUM(2.6188932329, 1.04253809796, 0.379042784754, 4.60330418939, 7.23660716838, 0.00030847435756, 0.000883795147739, 0.502257902013, 2.92188488135, 2.26338641445, 10.0499230893, 9.42794485647, 0.121787838398, 0.0995282729703, 0.42405463681, 0.0787646151589, 0.141027154263, 0.00599596089321, 2.06965831557, 0.971926537988, 1.62004099286, 0.0230490191174, 4.25276674483, 0.412296146614, 0.202685720589, 7.49701131468, 1.63004835107, 1.47171626936, 0.0434022664487, 0.0197208349484, 1.50913058943, 0.327591104626, 0.0717220366775, 0.0548974111341, 0.00433462107104, 3.58081034688, 9.7258243038, 0.0891526514978, 12.5518617122, 7.61922596611, 4.14048146527, 1.63091306096, 0.587199824046, 0.74984946349, 0.38330186346, 0.0149927884238, 48.6043118661, 2.06535011589, 3.52548106002, 0.056999805261, 11.6223516346, 0.585541994912, 0.543903326827, 0.691067182373, 0.736052654146, 0.313878929098, 0.306603527155, 4.8518525232, 0.111132606384, 0.0350892157425, 26.9232544943, 0.764974127269, 1.85855625602, 0.555141529518, 0.0655932243342, 0.0907207790081, 1.31233362714, 0.0531022244551, 0.0505118062477, 1.14609428764, 0.385969472269, 10.5903937004, 2.83250852493, 0.459685927904, 4.4125376697, 0.149134187392, 4.67364206782, 0.984960616378, 0.00226422153713, 0.0853068883011, 4.08690979694, 0.520187311148, 2.60407436426, 1.72143860505) / 84</f>
        <v>2.923245919521277</v>
      </c>
      <c r="C114">
        <v>0</v>
      </c>
      <c r="D114" t="s">
        <v>8</v>
      </c>
      <c r="E114">
        <v>13.5336</v>
      </c>
      <c r="F114">
        <v>15.642200000000001</v>
      </c>
      <c r="G114" s="1">
        <f t="shared" si="1"/>
        <v>14.587900000000001</v>
      </c>
    </row>
    <row r="115" spans="1:7" x14ac:dyDescent="0.25">
      <c r="A115" t="s">
        <v>709</v>
      </c>
      <c r="B115" s="1">
        <f>SUM(1.45869279579, 2.00380013816, 0.97518095512, 4.14843367366, 9.26224729273, 1.34985698707, 0.769957258749, 1.13270684524, 0.507039727974, 1.54260327393, 1.67639632438, 4.41346161356, 0.800883407882, 0.106132623706, 0.967295481479, 3.9929249069, 0.138430622351, 10.943018232, 3.09025467135, 0.405579170121, 0.432932135978, 3.73305784183, 0.20251983996, 1.0393748651, 4.16867052581, 0.0182897091134, 0.200728943723, 3.57424221719, 0.0457044481546, 5.46479471213, 0.379404028576, 10.9542688648, 11.5759457373, 2.57757152028, 0.0159560602824, 1.17173091902, 1.80629004929, 0.346060582175, 1.21257953755, 3.23004989986, 1.84583602074, 0.0771218236084, 0.869772757806, 16.5829320599, 3.34041068231, 4.17379133521, 19.3931374462, 0.125470323762, 1.25057987022, 0.0262385410989, 18.796191584, 2.82412877161, 1.0766702482, 15.0983350727, 0.92330728248, 1.42662746352, 0.0171138465783, 12.5118930614, 0.478514286914, 2.41741396784, 2.59420141519, 0.167214289612, 0.192971501036, 1.66286093152, 0.688286912776, 2.11538973507, 3.23100411315, 0.7012192424, 2.80082937752, 0.477257253484, 2.01732280485, 0.0634056208006, 0.22324133112, 0.351330179838, 0.0425621438414, 1.22649398055, 0.0266240289531, 0.408651773685, 0.341685913878, 0.378091471686, 8.50229486574, 0.266078106761, 1.35454221391, 8.59439666104) / 84</f>
        <v>2.8990298899378932</v>
      </c>
      <c r="C115">
        <v>0</v>
      </c>
      <c r="D115" t="s">
        <v>8</v>
      </c>
      <c r="E115">
        <v>16.541899999999998</v>
      </c>
      <c r="F115">
        <v>20.56</v>
      </c>
      <c r="G115" s="1">
        <f t="shared" si="1"/>
        <v>18.55095</v>
      </c>
    </row>
    <row r="116" spans="1:7" x14ac:dyDescent="0.25">
      <c r="A116" t="s">
        <v>674</v>
      </c>
      <c r="B116" s="1">
        <f>SUM(0.0818924299141, 0.844023676718, 1.02437475144, 2.30658916588, 7.71488453584, 0.0152859145162, 0.285965363743, 0.793715868225, 8.00941111283, 1.01196033809, 8.64525953892, 20.2001454341, 1.02659637959, 0.0464104572477, 0.396477208266, 0.605056810305, 4.3615446197, 0.2723150797, 17.0102921224, 0.043056428094, 2.00957744545, 3.38071209301, 13.5641350314, 0.642268539597, 4.0277374299, 3.40456900144, 0.752447610812, 0.031957855779, 1.12940193673, 10.8149872945, 0.163530420776, 0.366931501572, 10.5879936999, 0.381701514763, 2.89455612936, 0.820061774819, 0.0401851801961, 0.382854328307, 0.088284887507, 0.0152949909028, 1.0625401877, 0.000755104577558, 0.776015065357, 0.136720217895, 2.17247238571, 0.299403421276, 1.6843230253, 0.0174392013628, 1.33953033601, 1.74178334688, 0.0101034304134, 2.03719359248, 0.332872510369, 2.33309346033, 2.14174924508, 0.575417834956, 0.207689965876, 0.00019768816817, 6.28365342796, 1.71670754776, 6.33724054081, 0.612042647183, 3.54633659469, 1.46002395521, 0.271748743653, 1.79848302948, 2.80016733595, 2.79424045487, 2.76650762426, 0.227407384741, 1.464047424, 4.41776499559, 0.405278805118, 13.9322893021, 13.8734533957, 0.00687932670933, 1.76258714057, 0.365299516049, 0.215893905081, 11.7887215619, 12.3185438597, 1.50153724286, 1.9925330075, 1.07573119177) / 84</f>
        <v>2.8904626890856555</v>
      </c>
      <c r="C116">
        <v>0</v>
      </c>
      <c r="D116" t="s">
        <v>8</v>
      </c>
      <c r="E116">
        <v>0.33688000000000001</v>
      </c>
      <c r="F116">
        <v>0.29071399999999997</v>
      </c>
      <c r="G116" s="1">
        <f t="shared" si="1"/>
        <v>0.31379699999999999</v>
      </c>
    </row>
    <row r="117" spans="1:7" x14ac:dyDescent="0.25">
      <c r="A117" t="s">
        <v>254</v>
      </c>
      <c r="B117" s="1">
        <f>SUM(0.000323558661884, 5.27514797955, 0.266524142594, 6.92343935292, 3.23070121795, 0.00522155925048, 2.41119216134, 0.000882158259825, 4.07156867359, 0.0914979179139, 3.58791013924, 31.3552322285, 0.0587738377275, 0.365295442273, 0.884528977975, 3.90232456976, 1.70331618591, 5.71692827581, 31.6965735879, 0.179374619301, 0.121163143155, 0.149996219803, 6.61337198017, 0.840203983921, 3.46175444649, 9.70867492079, 0.73252893166, 0.0289271802364, 0.334463064813, 4.23128562402, 0.813573363228, 1.58582839532, 1.91871860477, 1.60470412594, 0.15271142223, 4.99312364188, 0.0318957413693, 2.17405800921, 6.48471153962, 0.0159623309589, 0.591792320986, 6.00974492627, 0.290952708841, 4.96140892775, 1.68939747236, 4.57634249807, 0.969670181461, 0.241539036023, 1.2284741641, 0.820297290363, 1.86823737644, 0.105382368, 8.84526278489, 2.58573162201, 0.0566410771596, 3.69433414706, 0.651628364279, 3.19307889735, 4.46435189674, 2.00883094124, 0.86258770964, 0.407952089017, 0.259993220155, 0.234393599543, 0.425436271426, 0.617799245486, 6.31386763486, 6.42889015133, 0.632289945245, 0.170463354334, 2.05833116415, 3.20701326775, 1.25115378047, 7.90708331372, 3.80405452858, 0.00567620298696, 0.00453708143545, 0.0331390409168, 1.2906609285, 2.45768095695, 1.74742490924, 4.14869118301, 0.839639495987, 0.350888776402) / 84</f>
        <v>2.8813947631968806</v>
      </c>
      <c r="C117">
        <v>0</v>
      </c>
      <c r="D117" t="s">
        <v>8</v>
      </c>
      <c r="E117">
        <v>12.2644</v>
      </c>
      <c r="F117">
        <v>12.3117</v>
      </c>
      <c r="G117" s="1">
        <f t="shared" si="1"/>
        <v>12.28805</v>
      </c>
    </row>
    <row r="118" spans="1:7" x14ac:dyDescent="0.25">
      <c r="A118" t="s">
        <v>68</v>
      </c>
      <c r="B118" s="1">
        <f>SUM(0.0231869223848, 0.912648155379, 0.602454360279, 0.226512949087, 6.29012105664, 0.436476768419, 1.50159675981, 0.0584886780748, 6.31010712329, 1.02317280197, 1.38581516163, 1.87621418067, 0.00762997593148, 2.40033725752, 0.930390545183, 0.203279500257, 0.0780317864976, 0.0271939919497, 0.545027998559, 0.472662219074, 0.256157266205, 0.00225617311033, 0.335684913877, 0.614335741743, 1.27642960887, 0.71219665024, 0.118948731193, 1.49729181587, 0.274382149793, 0.163128443036, 0.147694479668, 0.443638953662, 6.96873549627, 0.0171282652681, 0.142909249264, 1.4504351711, 0.0125042685295, 0.181648142783, 3.25949639204, 0.271818202014, 0.867979359372, 1.13047313246, 0.977348021814, 0.174304750531, 4.20406874007, 3.19348684055, 30.3863057671, 0.112616910295, 0.0876422964857, 0.325239247662, 9.37469275201, 0.0054189970003, 2.57586842106, 26.1517983457, 0.0056577851487, 0.357643658786, 1.1557388144, 10.7532399266, 0.0300036696236, 0.271579469815, 4.34770677667, 0.0871499283617, 0.345697817726, 2.08373588533, 2.42864601044, 0.210343951908, 1.27990807427, 10.3496716457, 5.47315090247, 5.74450200396, 1.05494316949, 5.43148778644, 0.467940584558, 3.30348750283, 13.8559530508, 0.473251008973, 4.13899745268, 2.94516287482, 4.83317362757, 0.198992644158, 4.3204009876, 21.3135437916, 0.880216308206, 6.5534050243) / 84</f>
        <v>2.8300088574343483</v>
      </c>
      <c r="C118">
        <v>0</v>
      </c>
      <c r="D118" t="s">
        <v>8</v>
      </c>
      <c r="E118">
        <v>108.764</v>
      </c>
      <c r="F118">
        <v>93.694199999999995</v>
      </c>
      <c r="G118" s="1">
        <f t="shared" si="1"/>
        <v>101.22909999999999</v>
      </c>
    </row>
    <row r="119" spans="1:7" x14ac:dyDescent="0.25">
      <c r="A119" t="s">
        <v>178</v>
      </c>
      <c r="B119" s="1">
        <f>SUM(1.36553213348, 4.33413079486, 1.10472210035, 0.087750086073, 19.2370824931, 0.708966382607, 13.3468988378, 0.00000166246754765, 1.06974918426, 0.253226561198, 1.03277073815, 2.29603754749, 0.00366555656897, 0.330995161468, 1.45655323387, 0.99913624086, 0.936677117434, 0.51344206084, 6.00692044338, 3.1966304655, 5.90904415243, 0.0144348238014, 0.0524475884968, 0.00656196184095, 0.457144503705, 0.937430999748, 1.13399202099, 1.27186698635, 0.122253120563, 0.0254056239842, 0.123150729537, 4.28068095052, 25.2252437956, 0.0151860803868, 0.182871609878, 0.498701098098, 0.126973354292, 0.75323788545, 3.86018807439, 1.50779810148, 6.06552924375, 0.00692801818204, 0.254592924801, 4.32598461209, 0.794285537389, 0.491988487839, 6.0041985686, 0.913852435368, 1.03570413249, 3.62508735973, 11.4769626489, 0.0448351707399, 2.67637562563, 13.3751328993, 5.32144141876, 0.335045732707, 0.144409227692, 5.33904357959, 0.715410162238, 0.137392490204, 26.4850178716, 0.563553395625, 5.77360682179, 0.0273811262999, 13.7800723304, 0.632894784837, 0.267465657157, 6.34532514457, 0.826159263789, 0.070218649622, 5.81966778146, 1.84914169395, 0.413603360825, 0.00211353997352, 0.133694547329, 0.812946600547, 0.0172874601935, 0.131593103601, 0.615624029603, 0.159738916314, 0.810908538035, 0.608385226344, 0.0489197520301, 0.0980012107865) / 84</f>
        <v>2.7876550398330853</v>
      </c>
      <c r="C119">
        <v>0</v>
      </c>
      <c r="D119" t="s">
        <v>8</v>
      </c>
      <c r="E119">
        <v>27.5198</v>
      </c>
      <c r="F119">
        <v>20.354800000000001</v>
      </c>
      <c r="G119" s="1">
        <f t="shared" si="1"/>
        <v>23.9373</v>
      </c>
    </row>
    <row r="120" spans="1:7" x14ac:dyDescent="0.25">
      <c r="A120" t="s">
        <v>374</v>
      </c>
      <c r="B120" s="1">
        <f>SUM(0.541708726707, 11.9896843831, 0.0510260417511, 0.294109345472, 0.485510028234, 0.00670295060379, 1.71323250583, 1.3257717439, 26.9585201218, 0.17297773925, 5.84003367305, 22.2411234626, 3.67403073157, 0.376170374685, 1.11732914988, 6.71927776959, 1.22659178394, 2.37763483444, 23.0542722661, 2.42553731647, 0.00640967237061, 2.24879332733, 0.202297452494, 2.36293711221, 0.102413152531, 1.14116246506, 0.118575533931, 0.0658455529354, 0.445933786316, 0.243467063528, 1.1176523129, 0.148494393816, 0.00971032351426, 0.142045694951, 0.0272660312729, 3.13300132293, 1.15188398625, 0.399422655036, 8.99208366883, 2.97936068296, 1.19487565922, 1.33042830886, 1.18613096126, 0.267910454956, 0.850344708394, 0.105885003487, 2.96778946258, 0.77713841601, 0.497906105028, 1.06300337075, 9.20536871606, 0.858904613408, 1.61943136769, 0.771079941376, 0.488522286589, 1.8918074647, 0.132808737815, 0.0452742750872, 0.00502820210064, 1.55364720475, 0.585626155612, 3.79513474496, 0.768269482361, 4.55354048954, 1.89402850815, 0.0469944801276, 0.0201669098077, 4.29024288746, 4.95004909976, 2.22901810897, 0.382726999345, 0.873377450942, 1.17077295146, 0.0635144254922, 6.40193377856, 13.6420122973, 1.64999642819, 2.47626359481, 4.03330350373, 0.201098910486, 7.38479159323, 4.09789910435, 0.0408116614304, 0.46216713724) / 84</f>
        <v>2.7435360369473081</v>
      </c>
      <c r="C120">
        <v>0</v>
      </c>
      <c r="D120" t="s">
        <v>8</v>
      </c>
      <c r="E120">
        <v>21.883099999999999</v>
      </c>
      <c r="F120">
        <v>17.969899999999999</v>
      </c>
      <c r="G120" s="1">
        <f t="shared" si="1"/>
        <v>19.926499999999997</v>
      </c>
    </row>
    <row r="121" spans="1:7" x14ac:dyDescent="0.25">
      <c r="A121" t="s">
        <v>839</v>
      </c>
      <c r="B121" s="1">
        <f>SUM(0.398977573313, 1.369749455, 0.478301870374, 1.05215006138, 9.30629283072, 0.0318157816383, 5.04706122757, 0.509282402743, 0.400002137153, 0.556167190293, 0.307836443393, 4.06878405737, 0.250556863179, 1.37959142675, 0.326298580889, 0.00000853976920181, 1.62498345983, 0.00114606212052, 0.916090491315, 0.134268196287, 0.016738995309, 0.00770566176335, 9.97569108803, 0.451394936996, 2.11452612148, 0.927321993463, 2.20822702665, 0.0120127171244, 0.95424871128, 15.5591959485, 2.02910694497, 4.37249908588, 1.48565319246, 0.0806838261274, 0.0914806764876, 0.131009786231, 6.50345438225, 0.997140717151, 2.14615785042, 12.5562143438, 0.0192716702597, 0.136713148528, 0.0426881720803, 3.31253643822, 0.576998626775, 1.62873892656, 13.4451536906, 0.606013062642, 0.0283401903352, 2.36704232899, 6.71348688187, 0.745304466742, 0.0222807006402, 25.0583043878, 7.42047267775, 1.8361385377, 0.560917017787, 8.49212600396, 0.518853706272, 1.01350139472, 12.3833739948, 0.926936244437, 0.158051388467, 4.23585627516, 9.05972565012, 2.30467081399, 0.415364090479, 0.680266509794, 5.25894413043, 0.135669189867, 1.16014880638, 4.82222959708, 0.0272544261954, 0.0092782443038, 3.4400237898, 1.85670273427, 0.808161054173, 0.105837332651, 3.85279824341, 2.40983727189, 0.274681180684, 6.93939836433, 1.13549855543, 2.12449716033) / 84</f>
        <v>2.7363085206685995</v>
      </c>
      <c r="C121">
        <v>0</v>
      </c>
      <c r="D121" t="s">
        <v>8</v>
      </c>
      <c r="E121">
        <v>32.440399999999997</v>
      </c>
      <c r="F121">
        <v>34.145600000000002</v>
      </c>
      <c r="G121" s="1">
        <f t="shared" si="1"/>
        <v>33.292999999999999</v>
      </c>
    </row>
    <row r="122" spans="1:7" x14ac:dyDescent="0.25">
      <c r="A122" t="s">
        <v>564</v>
      </c>
      <c r="B122" s="1">
        <f>SUM(5.01567441625, 2.30739744561, 0.308322395131, 0.169306558598, 0.557241617407, 0.0619533777037, 0.847725888726, 1.33560473999, 7.74489046505, 0.686509558766, 9.27024875777, 1.96629774848, 1.06417649805, 14.5585016269, 6.40352843636, 5.88702778814, 0.0156351432119, 10.3385417299, 0.562268543293, 0.298816214561, 8.77697018291, 0.880887951891, 4.56704988574, 0.176774426143, 2.02845629118, 10.7440144362, 0.365222323369, 8.63950084206, 3.73350343211, 16.5595883691, 0.41253754623, 1.70343310305, 3.88221250049, 0.411265161389, 7.2449299557, 0.127081007005, 0.021286049788, 0.166554167442, 2.60790041639, 3.8427992093, 0.000322585554619, 0.664230809408, 0.220933443175, 1.76370685096, 5.04531975667, 3.42233532897, 1.64016604553, 0.578799148632, 1.46597076845, 0.0325702358036, 4.25524573987, 1.69645868711, 1.48930564151, 0.0137143879837, 5.29403231102, 5.54668339588, 0.038907992614, 0.00004878719919, 2.02576242849, 0.24567259011, 0.0501721942194, 2.02253459597, 1.03707202635, 0.295126594426, 2.22826950174, 2.02928771545, 0.156277372559, 2.40511470716, 1.42254811228, 1.94630641992, 4.09097217966, 0.526077451435, 3.01252182412, 1.83096355529, 11.2723918395, 0.0753606502105, 1.25772903449, 0.84187433949, 0.00545937466672, 0.359466054368, 8.01371955026, 0.0363574683734, 0.000915964781079, 3.04475826919) / 84</f>
        <v>2.7344416659313553</v>
      </c>
      <c r="C122">
        <v>0</v>
      </c>
      <c r="D122" t="s">
        <v>8</v>
      </c>
      <c r="E122">
        <v>273.38499999999999</v>
      </c>
      <c r="F122">
        <v>223.273</v>
      </c>
      <c r="G122" s="1">
        <f t="shared" si="1"/>
        <v>248.32900000000001</v>
      </c>
    </row>
    <row r="123" spans="1:7" x14ac:dyDescent="0.25">
      <c r="A123" t="s">
        <v>409</v>
      </c>
      <c r="B123" s="1">
        <f>SUM(0.0804925055559, 0.369554517864, 0.00314630499779, 1.00303123421, 0.0467179724009, 0.110167090847, 0.60401539269, 0.0804925055559, 0.369554517864, 0.00314630499779, 1.00303123421, 0.0467179724009, 0.110167090847, 0.60401539269, 0.125986656429, 2.1178969201, 0.0150808240324, 0.556543471967, 3.20305603582, 135.881610205, 3.03697013081, 1.51808907637, 5.51986126907, 0.0421502209949, 0.0533097894221, 0.215110659741, 0.967832739128, 0.00344006472464, 0.00736720377044, 0.948164148033, 0.246238690008, 0.0000337282834659, 0.0052395957957, 0.156153280351, 0.0652097615691, 0.975919373715, 0.534059542886, 0.0256901146075, 0.0869989254112, 0.915164670157, 0.798243624464, 0.195300234069, 0.455359541935, 0.262761961812, 0.225179649441, 9.56691002284, 4.4963973719, 2.75763233914, 1.29200606568, 2.42415482373, 1.29921898474, 0.0301043541097, 5.20221436916, 2.0750148938, 11.5444331005, 1.15772277028, 0.268252240684, 1.43128487546, 1.43711677374, 0.678716298899, 0.04962984023, 0.211508445843, 0.711746672833, 0.239376797161, 0.656976030856, 0.317574725927, 0.250447843108, 0.23767683744, 0.356370358729, 0.230546748616, 0.00430346554877, 0.249425602379, 1.34298557311, 2.83839523209, 1.59948761192, 1.68909272558, 4.81468794949, 0.0669739562522, 0.0424491967841, 0.795568765547, 2.10583753606, 0.596309157177, 0.048980321487, 0.632424175807) / 84</f>
        <v>2.7302884166867409</v>
      </c>
      <c r="C123">
        <v>1</v>
      </c>
      <c r="D123" t="s">
        <v>8</v>
      </c>
      <c r="E123">
        <v>16.041599999999999</v>
      </c>
      <c r="F123">
        <v>22.1264</v>
      </c>
      <c r="G123" s="1">
        <f t="shared" si="1"/>
        <v>19.084</v>
      </c>
    </row>
    <row r="124" spans="1:7" x14ac:dyDescent="0.25">
      <c r="A124" t="s">
        <v>849</v>
      </c>
      <c r="B124" s="1">
        <f>SUM(2.20257809047, 6.13706455393, 0.460922117895, 1.57345466999, 15.4255564475, 2.65550171088, 11.1729745103, 6.25832962975, 0.975616468976, 0.476946345899, 2.14443638568, 7.27263003488, 5.73820708967, 3.93223492638, 12.867018435, 0.521232327396, 6.25405728474, 5.95356817701, 10.4814879937, 10.7457446838, 5.7651629589, 0.955730339445, 0.91091634328, 4.58349265702, 0.0508980894968, 1.1872577493, 2.99497684199, 1.48479012111, 0.218960081622, 0.0167986046671, 0.0662796054119, 0.0647319043448, 1.55855390792, 0.0295600784079, 0.865433684269, 0.457787690141, 0.0352353884095, 0.176152050699, 0.577571488626, 0.0137500961313, 0.0411161735261, 0.15362800931, 10.7965142369, 0.510875229404, 0.0507244092643, 4.77254246536, 0.0566414213648, 8.76731939379, 6.68533660753, 0.0130973020391, 0.0297757592101, 0.00181379862932, 0.135895657589, 3.60706805345, 0.0374377702478, 0.625014733277, 1.03477172034, 0.213322790753, 0.0790860407308, 1.9064346316, 0.00115781416814, 0.0046519980455, 2.10330759678, 1.31438052074, 0.416089037895, 0.2658853508, 5.59860865372, 13.2765570278, 5.28665371821, 5.84052702099, 0.331324069814, 0.293956609197, 0.147167262349, 1.82768618304, 0.212140966686, 1.60385978641, 3.73235142475, 0.00229764817438, 0.743785012098, 0.164599660613, 6.67924114624, 0.230646038814, 0.215793364691, 3.69398913488) / 84</f>
        <v>2.7234366049554484</v>
      </c>
      <c r="C124">
        <v>0</v>
      </c>
      <c r="D124" t="s">
        <v>8</v>
      </c>
      <c r="E124">
        <v>41.121600000000001</v>
      </c>
      <c r="F124">
        <v>40.729300000000002</v>
      </c>
      <c r="G124" s="1">
        <f t="shared" si="1"/>
        <v>40.925449999999998</v>
      </c>
    </row>
    <row r="125" spans="1:7" x14ac:dyDescent="0.25">
      <c r="A125" t="s">
        <v>183</v>
      </c>
      <c r="B125" s="1">
        <f>SUM(0.00734730849249, 0.548819591006, 0.0219921025622, 2.92167447037, 0.986120423998, 0.208960844753, 1.05985546185, 0.215207549941, 0.789159730736, 2.22190332091, 0.00406299943978, 0.930075953305, 0.00932088671231, 0.000839665978513, 0.485367771392, 11.1796457675, 1.96047007024, 3.72248376402, 25.6249272321, 0.357312262472, 0.474686684546, 0.363976430427, 11.5546708848, 0.281794427807, 14.5577572149, 11.4323431248, 1.05254863518, 2.27821072435, 0.0684553862931, 2.52676707308, 0.0899767251067, 2.62500900596, 1.44823320239, 0.71824415196, 1.48866945081, 0.772911780942, 3.97912872444, 0.19278304342, 6.07157793765, 23.0361170278, 0.00558846654363, 0.000387808372218, 4.80767055599, 1.16004795588, 0.499332943885, 6.18439954198, 0.0748492270442, 1.42776078992, 2.16224051704, 1.95396009943, 0.0237629568322, 0.576000395272, 6.27658925105, 0.396813224939, 0.000892128637557, 5.4164050841, 0.328551719817, 3.23308438925, 0.024987586973, 0.134159038942, 4.69227527164, 1.09657863878, 1.23510886154, 0.167516277008, 1.92752053829, 0.0828509675133, 0.00453969783233, 2.08463214193, 0.25292113779, 3.62788699089, 1.05523611422, 1.73411069451, 1.32699173703, 1.64905131092, 9.94148925597, 0.113206435474, 4.03376846812, 0.149530453672, 1.0117375416, 2.20571618834, 6.80093065014, 6.8460206943, 3.09574011542, 0.0442514252259) / 84</f>
        <v>2.7159107631487314</v>
      </c>
      <c r="C125">
        <v>0</v>
      </c>
      <c r="D125" t="s">
        <v>8</v>
      </c>
      <c r="E125">
        <v>81.317700000000002</v>
      </c>
      <c r="F125">
        <v>66.639499999999998</v>
      </c>
      <c r="G125" s="1">
        <f t="shared" si="1"/>
        <v>73.9786</v>
      </c>
    </row>
    <row r="126" spans="1:7" x14ac:dyDescent="0.25">
      <c r="A126" t="s">
        <v>534</v>
      </c>
      <c r="B126" s="1">
        <f>SUM(0.503420912749, 3.76442862047, 0.382376404698, 0.261456879252, 10.2662501656, 0.437909801586, 3.3170663552, 1.54155106362, 1.12857393549, 0.789540354584, 0.0812166306824, 1.22703888368, 7.38771725758, 0.192715469587, 0.366198820457, 2.19186208512, 0.538431593533, 2.04683328087, 2.85255052846, 0.0395128878823, 3.31810408139, 1.45869279579, 0.892049260407, 0.97518095512, 4.97814462719, 3.18246252059, 4.92826882243, 0.0141690179961, 0.0380554767729, 1.78651181733, 0.114103244744, 0.766842967788, 2.33702594079, 0.692018103901, 1.10006788245, 0.758833434769, 0.634958552258, 0.0947464611927, 0.395036637524, 4.44013766926, 1.61739933056, 7.69942874997, 3.77466374798, 0.304563346624, 0.821398200068, 0.145363966937, 0.833463427646, 5.75625340588, 0.198347863724, 9.2348049256, 0.154987523825, 1.41843546517, 0.478519177235, 2.83014554639, 2.84509291926, 0.143158587425, 6.30292309223, 0.00563797070604, 1.64875355435, 0.188571672794, 0.24954510091, 26.495137923, 2.356859475, 0.149084745903, 0.799945205614, 2.70108241028, 0.367655932776, 21.0531805282, 8.32981756667, 1.9899199892, 0.03980038945, 5.72326679807, 2.30484319073, 0.00378696189577, 0.0467647156196, 0.568410925513, 0.30520691316, 0.340437147821, 1.87525234173, 0.00000860152095541, 2.03485547562, 19.2583204733, 3.1621562547, 4.76442410472) / 84</f>
        <v>2.6612349743639365</v>
      </c>
      <c r="C126">
        <v>0</v>
      </c>
      <c r="D126" t="s">
        <v>8</v>
      </c>
      <c r="E126">
        <v>52.400399999999998</v>
      </c>
      <c r="F126">
        <v>41.0914</v>
      </c>
      <c r="G126" s="1">
        <f t="shared" si="1"/>
        <v>46.745899999999999</v>
      </c>
    </row>
    <row r="127" spans="1:7" x14ac:dyDescent="0.25">
      <c r="A127" t="s">
        <v>669</v>
      </c>
      <c r="B127" s="1">
        <f>SUM(3.95653358471, 0.00479188521885, 0.736727483575, 2.08502584298, 0.321296493739, 7.36030129019, 2.15279897834, 0.178003470884, 0.185995364931, 0.81614250203, 20.2978125235, 0.434279288244, 0.23382673313, 4.97402533175, 1.17308688304, 0.00116088081243, 3.63779349892, 11.4384427685, 3.38287022644, 0.243794668265, 11.5815651318, 2.5347680098, 1.20666692769, 0.0390167756699, 2.6922285524, 0.413196492689, 5.60432678929, 0.314776260177, 5.41172614152, 0.684599914446, 0.188219375262, 1.62933002082, 0.177885752888, 3.95257376193, 0.0503266629516, 0.520110737466, 0.0103905066635, 0.000197713689333, 3.70035898568, 0.674146786914, 1.67687363943, 2.62187406483, 1.29985436456, 2.11020003282, 0.216133108094, 0.138317837118, 1.41974468899, 0.0557824524028, 0.212953254926, 2.4114833364, 7.73444311105, 0.00968613551284, 1.49292176926, 2.01598232609, 2.51031941248, 1.43731972342, 0.490616000758, 0.0138162212069, 0.00472807984612, 0.0000586197025742, 0.285708965229, 0.280391413245, 0.0914696736595, 0.286318493206, 0.043572694454, 2.39629281741, 12.5222784005, 0.283549687644, 1.27272007288, 2.84911765213, 1.80283841794, 0.258707998293, 0.00809528526836, 19.0161463673, 4.2252193719, 1.06003474819, 23.1586258137, 0.448839465381, 0.00233063488331, 1.93608420571, 10.516304346, 0.0346745938142, 2.80823340236, 1.63863430207) / 84</f>
        <v>2.6202430714405973</v>
      </c>
      <c r="C127">
        <v>0</v>
      </c>
      <c r="D127" t="s">
        <v>8</v>
      </c>
      <c r="E127">
        <v>55.753100000000003</v>
      </c>
      <c r="F127">
        <v>79.900700000000001</v>
      </c>
      <c r="G127" s="1">
        <f t="shared" si="1"/>
        <v>67.826899999999995</v>
      </c>
    </row>
    <row r="128" spans="1:7" x14ac:dyDescent="0.25">
      <c r="A128" t="s">
        <v>424</v>
      </c>
      <c r="B128" s="1">
        <f>SUM(0.606166402413, 0.686844755218, 5.4089734712, 2.97393266494, 3.70412913213, 5.33366004609, 1.07671810124, 3.96125744409, 5.66229293167, 1.70988507127, 9.22013406286, 4.07356383259, 0.31312649402, 0.00653722524346, 0.517842854405, 1.09424229825, 0.108581060578, 0.605841839837, 0.782134928028, 1.46398497415, 0.353614872075, 0.115178595218, 0.0683046247203, 1.80863439674, 0.289237116664, 0.0285776704839, 0.311597844819, 0.81905745191, 1.05175909349, 3.56696948734, 1.30484899816, 0.876933673262, 3.74309112363, 4.91789881102, 0.0765202845261, 1.17173091902, 0.416777516168, 0.574273160918, 0.525135065064, 1.71221581298, 2.60130678959, 0.29211740971, 0.436111401496, 0.133527874487, 0.00073631019406, 0.972985308652, 0.235034704539, 1.13133673499, 0.869515195564, 1.86362579856, 0.00288199940991, 0.694281697103, 1.73064193374, 2.39646834324, 0.0407499923192, 0.353363485141, 0.189032414639, 0.82926727887, 0.390422781137, 0.280031029952, 0.343848496199, 0.140179084573, 0.757267418187, 0.381656949512, 1.80351466362, 0.0204884082027, 6.62789073173, 44.0107293716, 2.70252023454, 13.7732546315, 0.619015377747, 25.4659437789, 0.219282396449, 0.0028955606099, 8.56314531409, 4.04642866922, 5.94435065838, 0.13779053131, 6.68418088866, 0.0599595002797, 2.91619734481, 0.00938804229633, 1.4101383505, 0.342141754078) / 84</f>
        <v>2.5650934851042573</v>
      </c>
      <c r="C128">
        <v>0</v>
      </c>
      <c r="D128" t="s">
        <v>8</v>
      </c>
      <c r="E128">
        <v>8.4004700000000003</v>
      </c>
      <c r="F128">
        <v>55.149099999999997</v>
      </c>
      <c r="G128" s="1">
        <f t="shared" si="1"/>
        <v>31.774784999999998</v>
      </c>
    </row>
    <row r="129" spans="1:7" x14ac:dyDescent="0.25">
      <c r="A129" t="s">
        <v>299</v>
      </c>
      <c r="B129" s="1">
        <f>SUM(2.34266131476, 8.44393087834, 2.62408415465, 0.13733038882, 21.7506405165, 9.50778868801, 0.774770557141, 0.333209266931, 9.72589331097, 2.73865433911, 0.397867684169, 0.26270151962, 1.53065781399, 0.294361515173, 0.741895096479, 10.1934909338, 0.01121214681, 0.419253922057, 9.46524777609, 3.72098494814, 0.545569409663, 5.93509906099, 0.000275190295629, 0.189964799042, 0.181889038409, 1.75218176902, 0.244879576584, 0.48051898652, 4.43938816028, 0.362440833958, 0.430160482936, 0.323865508149, 2.97616886707, 0.968645346708, 1.9162928827, 1.43707207419, 0.738236105437, 0.303426067863, 0.108576221765, 0.14081310103, 0.655034932497, 0.00515231882459, 1.03575586488, 3.76145448668, 0.0300065675218, 0.319411076488, 10.0267605211, 1.76816655287, 8.21391165714, 0.169392041003, 0.732130126495, 3.22882890329, 2.68463650032, 3.07254790095, 0.112002471984, 0.162410736064, 0.441232551674, 1.75694021111, 1.64499779688, 12.8659795752, 17.3663804528, 0.8711863773, 1.51717686116, 1.25441646484, 5.25998348042, 0.164333451824, 0.0723263637964, 0.514468399541, 3.703067158, 0.00931829055041, 5.52464615585, 0.869403759153, 0.958319405269, 0.875107320354, 1.26477644963, 3.47620941913, 0.0784982189158, 0.20183491334, 0.516750839315, 0.482659659661, 0.467511301436, 4.97984131181, 0.136782935379, 1.13491249853) / 84</f>
        <v>2.5390329111326864</v>
      </c>
      <c r="C129">
        <v>0</v>
      </c>
      <c r="D129" t="s">
        <v>8</v>
      </c>
      <c r="E129">
        <v>1.07422E-2</v>
      </c>
      <c r="F129">
        <v>7.4346899999999999E-3</v>
      </c>
      <c r="G129" s="1">
        <f t="shared" si="1"/>
        <v>9.0884450000000006E-3</v>
      </c>
    </row>
    <row r="130" spans="1:7" x14ac:dyDescent="0.25">
      <c r="A130" t="s">
        <v>143</v>
      </c>
      <c r="B130" s="1">
        <f>SUM(3.79314481521, 0.276013519158, 0.513064133816, 2.439392757, 2.84587213035, 0.200640379906, 9.29190142986, 0.174951743407, 0.00149160632487, 0.182031840093, 6.38776016429, 0.377496740556, 0.384767265538, 2.73518686172, 0.00139813530398, 0.147405202634, 0.461452243553, 16.152057785, 1.72675824781, 0.836544259333, 10.3900233676, 0.26104391556, 0.000932283020449, 0.166832852335, 0.000401095140153, 1.48736624543, 0.117700890798, 0.293948330273, 0.0131234984047, 1.43715464951, 0.00505233611263, 4.44203659076, 3.0687574438, 0.240218553856, 7.24962259606, 0.166377009819, 0.0120605769222, 0.926703649567, 2.78387705388, 0.920037468474, 1.86377856666, 4.53872019205, 3.48359373721, 0.597858715574, 0.298287704952, 16.0592050006, 0.0917149879829, 0.1760274347, 6.80393242509, 2.65758311916, 6.27848078004, 0.0000618287864303, 0.849828940506, 0.841173749893, 2.01722703158, 5.97692645133, 3.47742209611, 0.118816195969, 0.0139565297035, 3.19733427378, 0.335267454369, 0.683084218813, 3.60012851391, 0.50607271445, 1.09734203943, 0.0123172225014, 5.3817075215, 2.83026775483, 3.66161148162, 2.30796052882, 10.2005391572, 4.92345671578, 0.000536358243766, 0.110227958334, 18.6221717796, 1.4142920693, 0.950794338561, 4.23652222318, 0.0441608161007, 0.0636181225129, 1.98272593008, 0.633360702856, 1.04826927845, 1.21465000299) / 84</f>
        <v>2.4775668611106383</v>
      </c>
      <c r="C130">
        <v>0</v>
      </c>
      <c r="D130" t="s">
        <v>8</v>
      </c>
      <c r="E130">
        <v>20.849299999999999</v>
      </c>
      <c r="F130">
        <v>30.195499999999999</v>
      </c>
      <c r="G130" s="1">
        <f t="shared" si="1"/>
        <v>25.522399999999998</v>
      </c>
    </row>
    <row r="131" spans="1:7" x14ac:dyDescent="0.25">
      <c r="A131" t="s">
        <v>604</v>
      </c>
      <c r="B131" s="1">
        <f>SUM(0.282861301424, 0.455402858811, 0.223746243602, 6.1790349653, 0.55939800017, 0.206434679517, 5.65921335989, 0.236624436574, 7.85731199136, 0.160484196818, 0.832240486607, 4.16395100613, 0.189246412656, 0.236545489625, 0.00546480149358, 1.07190700515, 0.352388269441, 0.268477920493, 0.279313876608, 0.418804833234, 0.784511313529, 0.487554770796, 2.82685081416, 0.114739165962, 0.211245166456, 0.448656138544, 4.93406277391, 2.57785766572, 0.0447617927267, 1.99960512467, 0.305091169436, 0.0296155857099, 46.4686009234, 4.50235088746, 8.06125777555, 0.419236891379, 1.38360403258, 1.55807798435, 0.0181091206418, 17.258128527, 0.0992837526026, 3.71724944863, 0.232610757087, 2.24414301448, 0.0575999683409, 0.0842419694077, 1.27548419805, 0.0193855153758, 0.02013364171, 3.66994806297, 2.28940716652, 0.38816600678, 2.16615469633, 2.77573673177, 13.7475597726, 1.63666099465, 4.25942059218, 0.928073904436, 1.58524639537, 0.170125224744, 0.23138609698, 5.29403231102, 2.00188852896, 0.00885011366742, 0.31689419433, 1.49994971519, 1.92730373591, 1.38978155373, 0.0135843921157, 3.03446226891, 0.109368776428, 0.109430652046, 1.02190298674, 3.58543486764, 3.53301317879, 2.56679614184, 0.00166364185528, 1.32983189777, 0.542804235671, 1.48827072389, 3.85426123192, 3.71982040058, 0.00163740180917, 0.00817972603547) / 84</f>
        <v>2.4170232184136431</v>
      </c>
      <c r="C131">
        <v>0</v>
      </c>
      <c r="D131" t="s">
        <v>8</v>
      </c>
      <c r="E131">
        <v>9.4829000000000008</v>
      </c>
      <c r="F131">
        <v>7.5655700000000001</v>
      </c>
      <c r="G131" s="1">
        <f t="shared" ref="G131:G170" si="2">IF(AND(E131="-",F131="-"),"-",AVERAGE(E131:F131))</f>
        <v>8.5242350000000009</v>
      </c>
    </row>
    <row r="132" spans="1:7" x14ac:dyDescent="0.25">
      <c r="A132" t="s">
        <v>729</v>
      </c>
      <c r="B132" s="1">
        <f>SUM(3.48415250541, 2.35848218794, 0.183440124823, 1.20105165046, 6.14884520367, 1.08178373287, 0.0135801957517, 0.187941669722, 2.92285956984, 0.389766550757, 3.8545745013, 0.160829613904, 0.447104713926, 3.84419308352, 0.0194395100939, 1.7030403273, 2.30525806006, 0.0393701765195, 5.21889631825, 1.25950897928, 0.0306805171171, 0.133435712802, 0.737099338061, 2.07929822383, 0.00186191040939, 14.1180492976, 0.0658749953557, 0.963588147584, 4.8046220324, 5.2698612489, 0.180271939275, 0.000891228023214, 17.6192788558, 1.25114534323, 2.55180727063, 0.0171138465783, 3.47039449305, 1.74841902814, 0.0000332838441628, 1.64368431607, 1.61021379706, 0.0455532408116, 9.07496478596, 0.91485165132, 0.0618364350073, 0.571148939949, 0.238817681784, 5.99340978919, 0.855953656362, 5.1922491467, 0.230978202136, 0.0327164084671, 0.682256527377, 5.89279523146, 2.01256540054, 0.301291933901, 9.74983467506, 0.00716666922918, 0.172362853319, 1.05289010578, 0.300046833958, 18.1627214672, 3.16186317141, 0.22820277073, 0.867794774334, 1.77990018447, 0.0247688603791, 3.52910626811, 0.00474734303773, 5.884026851, 1.18050637775, 3.27813401023, 1.76491656569, 7.02811823516, 3.21436980368, 0.127469989031, 0.0747136420175, 0.0329145623382, 0.702432225136, 0.0000446211205346, 0.663008619089, 7.99931736205, 0.473815281643, 1.31518243611) / 84</f>
        <v>2.3809941558474299</v>
      </c>
      <c r="C132">
        <v>0</v>
      </c>
      <c r="D132" t="s">
        <v>8</v>
      </c>
      <c r="E132">
        <v>24.840900000000001</v>
      </c>
      <c r="F132">
        <v>17.5611</v>
      </c>
      <c r="G132" s="1">
        <f t="shared" si="2"/>
        <v>21.201000000000001</v>
      </c>
    </row>
    <row r="133" spans="1:7" x14ac:dyDescent="0.25">
      <c r="A133" t="s">
        <v>198</v>
      </c>
      <c r="B133" s="1">
        <f>SUM(3.72430198402, 1.33698421298, 0.0357657291903, 6.78871377177, 0.79507454546, 0.246074352605, 5.05714510506, 3.71360642286, 0.767055556135, 0.00277552112982, 2.08682792368, 0.448858625114, 0.0352837978017, 1.45483921596, 0.435531423708, 3.6867385362, 0.604196184873, 0.339821267668, 2.92940821529, 0.00698964193194, 1.39411478084, 10.4099144212, 40.023678343, 1.31500912418, 1.40505944657, 14.1566290411, 0.144163699657, 3.24067354001, 5.60666727777, 2.49647643282, 0.258163123389, 0.938471518724, 2.82058515199, 1.0158337749, 0.25951685396, 1.78637047607, 3.91988025761, 2.70108241028, 0.301229799105, 2.65023439542, 0.0274171174175, 0.847579436027, 0.0171066802118, 0.9190049139, 6.26859074039, 0.0380579470775, 1.6025011888, 0.180859325515, 0.162826016837, 0.352620680837, 1.57303060796, 0.0755659633401, 0.0563245583442, 0.0942950719823, 0.18079193306, 0.271811669369, 1.73646492747, 13.3386943842, 0.0350557283404, 0.0494838403549, 5.42106178348, 5.08360469936, 3.44137048366, 2.00903160797, 1.30322987893, 0.0168553431826, 2.51138477578, 3.0896063363, 2.24428161638, 2.22410481071, 2.87157603655, 0.538422931818, 0.634662246625, 2.42336735935, 0.393180153249, 0.105746454548, 0.0121883419094, 0.000387988800106, 0.0970421796643, 2.46070730011, 0.0311409160769, 2.85298530406, 0.286571751942, 0.152224325267) / 84</f>
        <v>2.3734828959427112</v>
      </c>
      <c r="C133">
        <v>0</v>
      </c>
      <c r="D133" t="s">
        <v>8</v>
      </c>
      <c r="E133">
        <v>12.4315</v>
      </c>
      <c r="F133">
        <v>11.3352</v>
      </c>
      <c r="G133" s="1">
        <f t="shared" si="2"/>
        <v>11.88335</v>
      </c>
    </row>
    <row r="134" spans="1:7" x14ac:dyDescent="0.25">
      <c r="A134" t="s">
        <v>133</v>
      </c>
      <c r="B134" s="1">
        <f>SUM(0.00844796495363, 5.76699016936, 0.308259023506, 0.0794077807071, 2.42321493536, 1.89260717566, 0.25719689354, 0.402175982757, 0.675544411834, 0.10780317551, 1.11488775523, 1.11352141031, 0.12913168038, 1.01029504, 2.69300326172, 0.802844326567, 1.17235935072, 1.05803999988, 1.03375904776, 0.0855134536792, 0.141403082668, 0.284186118602, 6.63485737574, 0.45619602848, 2.38315125442, 3.94811446894, 0.0373998608658, 0.206466084168, 1.14365779369, 3.74283049552, 0.288056335041, 0.904058396568, 20.5552494719, 0.00413990268352, 0.898935657993, 0.984100468277, 0.596653345499, 0.343398807397, 3.55527400595, 44.2095561401, 8.33788518609, 7.26862172858, 0.00182853588019, 0.000416606228853, 0.772895151041, 1.10435810341, 0.004391340371, 0.301704037041, 1.24249148835, 0.252810707811, 0.744181448791, 0.0297784005812, 6.18502947025, 10.081029076, 0.000215393710652, 0.238634080179, 0.37503029062, 1.25023691268, 0.171510130249, 8.06602878147, 5.81745571647, 1.3004952288, 0.0059025739247, 0.4999108592, 5.79864260501, 0.00280403316867, 0.0585470575947, 3.26458640828, 0.124114850631, 1.71735931521, 3.63086849473, 0.5149440196, 0.532646845717, 0.0205138957552, 2.11151735449, 1.9481543648, 0.392782954648, 1.1670540882, 0.156810987306, 1.19298794085, 3.29869245481, 0.901256606596, 0.461056045524, 4.47321875481) / 84</f>
        <v>2.3723105745166113</v>
      </c>
      <c r="C134">
        <v>0</v>
      </c>
      <c r="D134" t="s">
        <v>8</v>
      </c>
      <c r="E134">
        <v>8.9091699999999996</v>
      </c>
      <c r="F134">
        <v>13.270799999999999</v>
      </c>
      <c r="G134" s="1">
        <f t="shared" si="2"/>
        <v>11.089984999999999</v>
      </c>
    </row>
    <row r="135" spans="1:7" x14ac:dyDescent="0.25">
      <c r="A135" t="s">
        <v>113</v>
      </c>
      <c r="B135" s="1">
        <f>SUM(4.68845901486, 0.649796961025, 0.179187840133, 2.72367238985, 3.64339944423, 0.15177860093, 1.00279213803, 0.72157017017, 7.95273532957, 1.84392330957, 1.24907676276, 30.5962181397, 1.63287338727, 1.8361385377, 7.61925563547, 5.5959523451, 3.95826388564, 3.75016105799, 2.78766489035, 11.8601265889, 2.70237284485, 0.0397270857911, 1.44751924908, 0.126932110078, 0.000369918643403, 6.28668912085, 3.04265522109, 0.294311721215, 0.978355097542, 0.621964554084, 0.306531968362, 4.2956667285, 1.71085059204, 0.794315130164, 5.71272510127, 2.58604582067, 4.81922845718, 8.92555953528, 0.179611896155, 2.66330275096, 3.58007139383, 1.75596722584, 0.108011987692, 0.220959986662, 0.00313653362908, 7.04297459423, 0.00206915176722, 1.47647758931, 1.33181132538, 1.35846039695, 0.551935788408, 0.245869203962, 0.673013581146, 1.03439057122, 0.0237266574223, 0.208041539779, 0.0469466448128, 0.00738143490413, 0.0818661219574, 0.410970515425, 0.761937540289, 0.350018021446, 0.013553048135, 5.86134115725, 0.349901737698, 1.30832631734, 0.194443515492, 0.0486881176072, 0.444973939929, 0.0145375714914, 4.46135771796, 1.72531300884, 0.0931831645355, 1.60412439238, 3.35875234245, 2.74493061673, 1.86961666548, 0.989168670883, 0.0721181337981, 2.76831605553, 2.89782475587, 0.0706022455852, 0.747154772459, 0.113513853559) / 84</f>
        <v>2.3214947730966289</v>
      </c>
      <c r="C135">
        <v>0</v>
      </c>
      <c r="D135" t="s">
        <v>8</v>
      </c>
      <c r="E135">
        <v>192.137</v>
      </c>
      <c r="F135">
        <v>181.578</v>
      </c>
      <c r="G135" s="1">
        <f t="shared" si="2"/>
        <v>186.85750000000002</v>
      </c>
    </row>
    <row r="136" spans="1:7" x14ac:dyDescent="0.25">
      <c r="A136" t="s">
        <v>389</v>
      </c>
      <c r="B136" s="1">
        <f>SUM(3.02614551681, 18.4332411444, 0.455973334369, 0.512302336687, 0.979704164111, 0.460796205173, 0.422736576962, 0.836142204999, 1.13787389058, 0.194224051025, 0.00000858123798554, 0.00590010870675, 2.75175850516, 0.166007075221, 0.793904164587, 0.0799206452337, 3.97631514943, 1.83426256295, 1.88123310744, 0.101912489779, 0.344058458701, 1.77378567094, 0.295949939149, 0.851220487735, 0.327573600263, 0.225169593554, 4.99311346828, 0.161488346076, 0.0321422922295, 0.104917748859, 0.0776960068492, 4.68907982598, 1.63317879726, 1.1206295113, 1.74681563371, 3.07350517253, 0.0102518787164, 0.142757790472, 0.188983421892, 0.265686966283, 0.397348974038, 0.208151398734, 15.4108724027, 0.21308417204, 1.1176523129, 10.1513914577, 1.64104467392, 22.6322937961, 2.88551718444, 8.30965025562, 0.337702707717, 1.68331006516, 3.18432377138, 0.0112467013667, 17.2872419834, 1.59561050246, 4.25112226194, 0.253993063199, 0.44343436567, 0.864965366988, 0.419673428269, 1.56809445478, 0.397335355744, 0.00758103960356, 0.0892544474084, 0.240851462474, 5.40062190332, 0.0116450987896, 3.09364686049, 2.69042416945, 0.0568979557534, 0.178741628234, 2.10753666776, 1.84061347352, 1.942039352, 0.369359131662, 2.33937261767, 2.80323968587, 0.897622175612, 2.25569083443, 5.8370214123, 0.979601811299, 0.107841344322, 3.54348060973) / 84</f>
        <v>2.2876965567095744</v>
      </c>
      <c r="C136">
        <v>0</v>
      </c>
      <c r="D136" t="s">
        <v>8</v>
      </c>
      <c r="E136">
        <v>47.262599999999999</v>
      </c>
      <c r="F136">
        <v>38.809600000000003</v>
      </c>
      <c r="G136" s="1">
        <f t="shared" si="2"/>
        <v>43.036100000000005</v>
      </c>
    </row>
    <row r="137" spans="1:7" x14ac:dyDescent="0.25">
      <c r="A137" t="s">
        <v>509</v>
      </c>
      <c r="B137" s="1">
        <f>SUM(6.87539243585, 0.614721758939, 0.00722494862441, 0.596494329527, 0.0358490973556, 8.02423121718, 2.26841607648, 7.78275141573, 2.07857655583, 0.881481111902, 0.0583670383801, 0.219430207786, 8.30588722103, 1.52940764095, 7.94208116765, 0.598006708638, 0.434112932159, 2.1834100646, 1.87534283073, 1.91198118511, 1.13954472158, 0.0157802804436, 0.954591257429, 0.568121857153, 3.44078879639, 5.53848213359, 0.0126386764456, 5.60065496329, 0.588184188716, 0.328052606248, 2.90314323488, 0.0339053743603, 0.0989402247953, 2.62781804168, 0.00527939525951, 0.0220539564956, 1.31125086188, 0.0873722799571, 8.16046603632, 7.52004262966, 1.21083848557, 8.58086619122, 0.781505766522, 2.26096926066, 0.579681236185, 0.669217974741, 4.63434050933, 2.30134084575, 2.26160809844, 1.08155930112, 2.12737298659, 1.7944328402, 0.077793080905, 0.73260481132, 0.396766392181, 0.115417983319, 0.91659449997, 3.88744108479, 0.744700247256, 6.34656795473, 0.625530552427, 2.54581995237, 6.96514606183, 0.281864190609, 0.361923321015, 0.74832353381, 2.02338695168, 4.20205955576, 2.16593703025, 5.6723735429, 3.06520679146, 1.28510173499, 0.786696577566, 8.47567855476, 1.37100199508, 0.194564768714, 10.5317078231, 0.0451668402393, 0.285988330661, 0.0060734302959, 0.222001667036, 0.289875103258, 2.46604259349, 0.584828617832) / 84</f>
        <v>2.2843356730113862</v>
      </c>
      <c r="C137">
        <v>0</v>
      </c>
      <c r="D137" t="s">
        <v>8</v>
      </c>
      <c r="E137">
        <v>11.039899999999999</v>
      </c>
      <c r="F137">
        <v>13.306699999999999</v>
      </c>
      <c r="G137" s="1">
        <f t="shared" si="2"/>
        <v>12.173299999999999</v>
      </c>
    </row>
    <row r="138" spans="1:7" x14ac:dyDescent="0.25">
      <c r="A138" t="s">
        <v>569</v>
      </c>
      <c r="B138" s="1">
        <f>SUM(0.0153030184389, 2.53710271913, 0.179191455758, 4.34280925831, 1.58423235609, 0.851645766129, 2.9701385756, 4.76812421161, 0.0681841072994, 0.405346982423, 0.00658138780194, 0.220780430471, 0.194761501236, 0.00389461240174, 0.152369397111, 12.9537547051, 0.00168162074921, 0.334781099601, 3.30347869345, 0.448994017768, 0.00184612110297, 6.77523775589, 0.000121104581079, 0.96509085321, 0.0613257522709, 0.72561929939, 0.0345184859396, 0.0642075225026, 0.180219928986, 1.09322776239, 1.99630298002, 2.86844801077, 4.00640299684, 0.155324435504, 0.185531976752, 11.3169018673, 0.137340339044, 0.0471196440796, 0.0503564292398, 0.033669815308, 7.08271806639, 0.00108192487023, 0.586258238045, 8.61622139246, 0.847832226702, 0.220041966939, 10.6969581431, 0.986479551953, 0.14456952788, 0.303411366403, 0.641855824573, 0.0340211212943, 6.35918857771, 2.03505033157, 0.361621961144, 4.31808642113, 0.590734070117, 6.1112558027, 0.039372131801, 11.2612538105, 1.34767742525, 3.11686991234, 8.7782075034, 0.721978118987, 0.0001779708957, 0.581038921781, 0.845166699391, 0.224238424354, 7.01059662377, 0.00163841643532, 0.0793237331919, 1.85999230158, 0.696482766056, 9.88159112383, 5.88829938733, 2.78442230967, 0.0614296537772, 0.0589893081578, 2.28513047937, 0.000150532163808, 5.75693727605, 7.81588592764, 0.00361943298137, 1.89522777134) / 84</f>
        <v>2.2497030175550283</v>
      </c>
      <c r="C138">
        <v>0</v>
      </c>
      <c r="D138" t="s">
        <v>8</v>
      </c>
      <c r="E138">
        <v>19.048500000000001</v>
      </c>
      <c r="F138">
        <v>22.635400000000001</v>
      </c>
      <c r="G138" s="1">
        <f t="shared" si="2"/>
        <v>20.841950000000001</v>
      </c>
    </row>
    <row r="139" spans="1:7" x14ac:dyDescent="0.25">
      <c r="A139" t="s">
        <v>239</v>
      </c>
      <c r="B139" s="1">
        <f>SUM(0.476447282253, 0.11231561975, 0.00656486342267, 0.00760223538009, 9.67667478981, 0.123448604518, 0.827453345825, 0.0000754892497083, 0.0305858560382, 7.45105377696, 1.06404721074, 0.00411282605252, 3.77284343287, 3.67117537148, 3.02774948993, 0.515987974849, 4.27207242394, 0.556081954169, 2.25253291856, 2.99037221901, 0.754566217284, 3.45508843116, 4.42581504207, 1.05191445623, 0.485765876234, 0.0681705807012, 0.0409487039458, 0.00507794300303, 2.86800795542, 3.16908572176, 2.77540522815, 0.961941635042, 0.0611944614233, 0.521063629661, 0.612279147976, 0.109158145892, 1.79876674703, 0.303691758472, 1.66864579149, 0.340992530874, 0.378622881039, 0.755809393722, 0.581723719757, 0.0569827556549, 1.99469440675, 0.00072839761546, 1.09960079534, 0.0909137268806, 0.451887334411, 1.52295418917, 1.78397670765, 7.44297960139, 9.53423098095, 11.7853487856, 0.239416282903, 1.63217151232, 5.17147334577, 2.82267097839, 0.862887657025, 3.53040424247, 29.4074867876, 0.683701643152, 1.13327123279, 0.443132028509, 1.89567934961, 1.52399872958, 0.00193480501963, 1.26204590781, 27.0843146273, 0.167486134918, 0.655980885014, 0.0895151316403, 0.0101940281957, 0.088714651983, 0.0982117318884, 0.296791848579, 0.503053836961, 0.655980885014, 0.0895151316403, 0.0101940281957, 0.088714651983, 0.0982117318884, 0.296791848579, 0.503053836961) / 84</f>
        <v>2.2040979864076768</v>
      </c>
      <c r="C139">
        <v>0</v>
      </c>
      <c r="D139" t="s">
        <v>8</v>
      </c>
      <c r="E139">
        <v>0.90130500000000002</v>
      </c>
      <c r="F139">
        <v>0.60235000000000005</v>
      </c>
      <c r="G139" s="1">
        <f t="shared" si="2"/>
        <v>0.75182750000000009</v>
      </c>
    </row>
    <row r="140" spans="1:7" x14ac:dyDescent="0.25">
      <c r="A140" t="s">
        <v>634</v>
      </c>
      <c r="B140" s="1">
        <f>SUM(3.17161723334, 1.35781873021, 0.162901628037, 3.51640399254, 0.000665756811108, 0.618641648263, 0.736588370146, 8.64555171414, 0.78971984863, 1.37896455025, 0.00689178347363, 2.70301800381, 0.216022303256, 1.1321514352, 10.487603789, 2.65427082177, 6.34788358894, 0.162051148797, 1.4986385927, 1.92626588369, 0.691422700181, 4.69017305459, 0.0554774150262, 7.09186275064, 7.04018292642, 1.70011178618, 2.054132946, 0.334135668962, 0.0273723818665, 0.8027667076, 1.08867660323, 1.12088418875, 0.0664690081629, 3.21715289014, 1.35495265348, 0.00000149268236133, 0.822761307409, 0.01225606028, 0.299278239682, 0.11406125875, 3.05648822441, 0.51366336154, 1.18786265482, 0.803709123581, 8.62016015607, 1.26884056686, 0.00000158566168746, 0.488711477546, 3.17942524987, 4.78160111669, 0.0805195345365, 0.454146306639, 3.10985855349, 0.681620359113, 0.628379823243, 2.55378327825, 4.05963164368, 0.251159550618, 0.494923698867, 0.522618951285, 0.646936521334, 9.05860477261, 0.02657776884, 3.86600564398, 2.99939785396, 4.2755343475, 1.4345334638, 1.08685335723, 0.00117197206533, 4.81497381858, 10.4419366974, 9.19363565498, 0.927267851407, 1.28383529152, 3.69581392883, 0.00252013638757, 0.00114787951513, 5.46814138589, 1.38920892809, 0.331126340305, 0.00816933479325, 0.985634016736, 2.64273531182, 0.199879502846) / 84</f>
        <v>2.1621017840502987</v>
      </c>
      <c r="C140">
        <v>0</v>
      </c>
      <c r="D140" t="s">
        <v>8</v>
      </c>
      <c r="E140">
        <v>27.522200000000002</v>
      </c>
      <c r="F140">
        <v>26.988499999999998</v>
      </c>
      <c r="G140" s="1">
        <f t="shared" si="2"/>
        <v>27.25535</v>
      </c>
    </row>
    <row r="141" spans="1:7" x14ac:dyDescent="0.25">
      <c r="A141" t="s">
        <v>684</v>
      </c>
      <c r="B141" s="1">
        <f>SUM(0.50924665499, 8.74234764332, 0.788500606298, 3.24503685696, 0.00201437615086, 4.60659631294, 0.30068022978, 0.607398658881, 0.461283210383, 1.03543621036, 0.788275464001, 0.173726680819, 0.516169819355, 1.92541675684, 0.106916751318, 3.20222156662, 1.09344291798, 0.888298994002, 1.18712635758, 3.82760770863, 0.342772990823, 0.634719160982, 1.30004290358, 0.215635351565, 1.05674690481, 33.7506700159, 0.56065960637, 0.29083802462, 0.152743754758, 0.328052606248, 0.374746876744, 0.217477566447, 6.73411905029, 0.614007495206, 1.1402176191, 0.16799821898, 2.47535110534, 0.143683669112, 0.131448721282, 24.5447829015, 2.78118538155, 1.15064488574, 0.336743102834, 5.09569766647, 0.617369412614, 2.23867510863, 1.04324351377, 0.338646391583, 0.564888450767, 1.99817773855, 0.0146005485442, 0.00396283994553, 1.75274633731, 0.526701846262, 2.78367087202, 1.15697737821, 0.0677110315849, 0.112154155238, 0.0136652181617, 0.336027396635, 5.24117254065, 0.138533234834, 0.617464033515, 0.0163384810464, 0.0201051511098, 0.0418991186017, 0.718507238886, 0.0487884425018, 0.83787879612, 0.206176385093, 5.40681137351, 3.34065382066, 1.84438318275, 0.423791010244, 0.793209263391, 7.43107867444, 1.96088456663, 5.79565233752, 0.000949687867849, 2.19993610925, 4.78771494413, 3.19080544529, 0.299175147766, 3.16879955851) / 84</f>
        <v>2.1505792397809604</v>
      </c>
      <c r="C141">
        <v>0</v>
      </c>
      <c r="D141" t="s">
        <v>8</v>
      </c>
      <c r="E141">
        <v>12.673</v>
      </c>
      <c r="F141">
        <v>11.2172</v>
      </c>
      <c r="G141" s="1">
        <f t="shared" si="2"/>
        <v>11.9451</v>
      </c>
    </row>
    <row r="142" spans="1:7" x14ac:dyDescent="0.25">
      <c r="A142" t="s">
        <v>364</v>
      </c>
      <c r="B142" s="1">
        <f>SUM(0.0559297727805, 0.282258531473, 0.316344162923, 0.415027517023, 1.04758057641, 1.31431053863, 0.298870905412, 1.51050529528, 0.0018189858552, 0.811590548283, 0.816216204445, 0.746206050322, 0.482481508229, 1.01691484358, 0.0854039315365, 1.49630174468, 0.279419130723, 0.269276551704, 0.05964821207, 0.749455697012, 0.00469723813811, 0.0617809861511, 0.000586126425367, 0.038374080179, 0.000283143818506, 0.702789911095, 0.291227935729, 0.288227326114, 0.26424593228, 3.09697627117, 0.00596467691376, 0.526978630221, 1.53788675448, 0.303376727933, 2.49688451284, 3.09164712356, 0.0481950458588, 2.11151875391, 0.00366431619591, 18.8116309249, 1.70507584786, 0.834830068066, 5.46365150155, 0.0162748046326, 0.345537239201, 3.69824544921, 0.4042564418, 0.307611643538, 2.53102400174, 3.15187896611, 21.6070329621, 1.75828547044, 3.24461458124, 18.3932811616, 0.248791897146, 16.9740194545, 1.50423177611, 0.677452613528, 8.36787133256, 0.27404910295, 0.44410254077, 1.06254018772, 0.287429095463, 1.61138194583, 0.112871792182, 0.000656106818012, 8.71151226681, 0.2584291289, 0.0748963958477, 4.94148169263, 4.74421204869, 0.112154155238, 6.19700105195, 3.78326883145, 1.89972547663, 1.39154461345, 0.270291198171, 2.88628931224, 0.100946006409, 0.815824438051, 1.06212881682, 1.64547867558, 0.000266344563367, 0.000000224218794813) / 84</f>
        <v>2.1388684022452056</v>
      </c>
      <c r="C142">
        <v>0</v>
      </c>
      <c r="D142" t="s">
        <v>8</v>
      </c>
      <c r="E142">
        <v>172.20599999999999</v>
      </c>
      <c r="F142">
        <v>130.70400000000001</v>
      </c>
      <c r="G142" s="1">
        <f t="shared" si="2"/>
        <v>151.45499999999998</v>
      </c>
    </row>
    <row r="143" spans="1:7" x14ac:dyDescent="0.25">
      <c r="A143" t="s">
        <v>118</v>
      </c>
      <c r="B143" s="1">
        <f>SUM(1.72833887126, 0.503237100999, 2.41337814208, 0.00673223289933, 0.000638020145192, 5.20413903888, 0.917559320404, 2.97587619878, 0.289150862338, 0.856188856749, 0.0109736450169, 0.930396512672, 1.55976442772, 0.763994829443, 4.51723274344, 0.201284132263, 0.234749224431, 4.15977343086, 0.618647411041, 0.480757470811, 5.56641636297, 0.0915189686209, 2.38894252897, 0.18537895222, 1.14839457707, 1.2213111466, 0.276540959149, 1.96959698775, 1.93692014278, 1.07185466025, 0.130132410435, 1.00520613225, 3.59568167515, 0.137792618874, 0.00265610372169, 2.49671959315, 14.5522171646, 0.0322914443936, 0.222139680169, 23.2601687206, 1.84276816602, 5.72977562994, 7.18608806649, 0.000517645617998, 3.36111719625, 5.82193556104, 2.79138022886, 1.23143112828, 0.877750845863, 10.6442981416, 1.937097844, 1.44022631535, 0.0286376032032, 10.5475042773, 1.09954838323, 1.93248542315, 0.90108536072, 0.447170811558, 0.0145386268046, 0.000524940330772, 1.87985737216, 0.631234539639, 0.292138494972, 0.535575920763, 0.2330172375, 0.165481599245, 6.15981475909, 0.422263505622, 1.72730515256, 4.97362370186, 0.135374081054, 0.100554237032, 0.476508519572, 0.291186126718, 1.03519382534, 0.0151740431164, 0.0922710251041, 3.72224310055, 0.056584169113, 0.918849269392, 2.07443888796, 5.93288363134, 0.00796748340293, 0.0119427026706) / 84</f>
        <v>2.1356197486111816</v>
      </c>
      <c r="C143">
        <v>0</v>
      </c>
      <c r="D143" t="s">
        <v>8</v>
      </c>
      <c r="E143">
        <v>7.6839700000000004</v>
      </c>
      <c r="F143">
        <v>10.402200000000001</v>
      </c>
      <c r="G143" s="1">
        <f t="shared" si="2"/>
        <v>9.0430850000000014</v>
      </c>
    </row>
    <row r="144" spans="1:7" x14ac:dyDescent="0.25">
      <c r="A144" t="s">
        <v>469</v>
      </c>
      <c r="B144" s="1">
        <f>SUM(1.18965032668, 1.58970191486, 0.846932105295, 3.02056092041, 7.95860095322, 1.59435232308, 0.0362429718024, 0.042007893361, 1.79110038111, 0.232287896122, 1.58498184118, 17.3992946761, 0.375790279864, 6.88633034889, 0.0317576973468, 5.42024213271, 1.63477202359, 1.26307767883, 19.6282184738, 7.25393842483, 2.83400101465, 0.465988296343, 3.62940476463, 0.93615252149, 0.287929435982, 1.18151382109, 0.243445438646, 0.244944631905, 0.15540620514, 0.129795189284, 0.667104398915, 0.200625637285, 0.0171505168714, 0.272237435571, 0.00563509537483, 0.0222562253046, 0.0334093004164, 0.148458099827, 0.480022115678, 1.00846692065, 0.00728876661057, 0.137924563387, 0.242425048189, 1.1698053362, 0.0551651823073, 0.287836714536, 3.67624204998, 0.956750299442, 2.70016216574, 1.59222626991, 1.57848430577, 0.38281629303, 15.6404971956, 8.78701491724, 1.95422683899, 0.156424578296, 0.78200593596, 0.0383350239281, 8.21849770481, 2.75966348665, 9.44734591825, 0.521321143142, 0.404894147079, 1.47998002596, 0.363516635017, 2.0837754392, 0.264178485093, 2.47131192108, 0.316035576086, 0.659218859759, 0.0903241236474, 0.182359452008, 0.521657006956, 3.18409883829, 6.19493767416, 1.58691778265, 0.195413968551, 0.882048882769, 0.000244956190053, 0.00155687877528, 1.8864085281, 0.530991325079, 0.000479766956678, 1.85217883067) / 84</f>
        <v>2.1308187758354618</v>
      </c>
      <c r="C144">
        <v>0</v>
      </c>
      <c r="D144" t="s">
        <v>8</v>
      </c>
      <c r="E144">
        <v>9.5139399999999998</v>
      </c>
      <c r="F144">
        <v>6.9117100000000002</v>
      </c>
      <c r="G144" s="1">
        <f t="shared" si="2"/>
        <v>8.2128250000000005</v>
      </c>
    </row>
    <row r="145" spans="1:7" x14ac:dyDescent="0.25">
      <c r="A145" t="s">
        <v>504</v>
      </c>
      <c r="B145" s="1">
        <f>SUM(0.483034576726, 2.85565196101, 0.00111932316895, 0.255517787659, 39.0608611841, 0.107366991835, 6.13602435759, 1.07484583064, 0.225287271094, 1.41524823544, 0.98562363211, 0.0498506820594, 0.630481341001, 0.693121605849, 1.81024077224, 0.00150918150334, 0.283874084428, 3.67244111801, 14.3762419096, 0.262774586131, 7.53289419047, 0.0311896139572, 1.88838965462, 0.636710542723, 0.28335479101, 3.98794095234, 0.0145073723025, 1.28312160374, 0.0119260259962, 0.91804381207, 3.43260769398, 0.279371797023, 0.00222367524525, 4.31333887802, 0.538224215265, 2.07877908427, 5.60654837695, 1.08793873195, 0.294300564982, 3.62369997888, 1.51166582773, 2.53920756394, 1.61638575338, 4.84183843153, 0.0544575019511, 0.406044595931, 1.17548431227, 5.47381036843, 3.70481891799, 0.000385016455223, 1.18063516489, 0.0863665910431, 0.942185716632, 1.90111896741, 0.822628671928, 0.00998181835562, 4.03564377783, 1.51827127192, 0.399191597276, 0.376056658349, 0.30783241392, 1.59229994962, 1.00534784612, 1.17514653728, 0.259741080757, 0.873929675016, 2.12563607424, 0.507863788768, 2.03760463261, 1.26154106952, 0.717391291461, 0.522691603728, 2.04665304888, 4.80382957378, 1.46369743646, 2.18868032637, 0.0729941827956, 0.0197407241114, 0.375195611465, 0.404525382252, 0.0441743241365, 2.77423720694, 1.33601694036, 1.04814861623) / 84</f>
        <v>2.0688967363101232</v>
      </c>
      <c r="C145">
        <v>0</v>
      </c>
      <c r="D145" t="s">
        <v>8</v>
      </c>
      <c r="E145">
        <v>5.6184599999999998</v>
      </c>
      <c r="F145">
        <v>6.3537800000000004</v>
      </c>
      <c r="G145" s="1">
        <f t="shared" si="2"/>
        <v>5.9861199999999997</v>
      </c>
    </row>
    <row r="146" spans="1:7" x14ac:dyDescent="0.25">
      <c r="A146" t="s">
        <v>138</v>
      </c>
      <c r="B146" s="1">
        <f>SUM(2.00541123829, 0.00234450570302, 5.87663062233, 7.3159453333, 1.14795782305, 1.23351569346, 8.86305845448, 9.10938544974, 0.00295799574666, 0.315986429304, 9.06213058567, 1.57200569067, 2.19000851906, 7.33947676871, 0.389031792559, 0.975949678643, 0.889870246728, 10.0400161516, 0.537546003213, 0.196821506009, 7.12644213408, 0.00179283286068, 0.394627647982, 9.87958248642, 0.292492129192, 2.03106328967, 1.92871333522, 0.528866585904, 1.3048922764, 0.20352950182, 10.6559473961, 1.13519220786, 0.226565685412, 2.05114160153, 0.0718510359434, 0.0806929121986, 0.202432684181, 2.90378516263, 0.00245122457328, 3.91592030988, 0.800728054295, 0.199075849311, 8.69569372396, 1.40837919731, 0.710312034988, 0.0012564969566, 1.77293248227, 0.0270975835056, 0.805852436011, 0.122579310722, 0.115766595102, 0.0171341517686, 1.74978562305, 0.0413857401492, 5.24364905537, 0.159154905936, 5.69174883348, 0.452347022226, 1.40798327402, 0.858151929007, 1.62332567786, 1.16908105338, 0.00110219479788, 3.2828398783, 0.18512581018, 0.739672510367, 0.403296126812, 0.0511849204535, 1.83384068853, 1.08064217837, 2.76180564642, 0.179140179369, 0.000403231066989, 1.80656642675, 0.00674403018932, 1.6691812787, 1.42953498722, 1.04276020392, 0.0694799037816, 0.0944182910598, 4.51108134064, 1.35878927244, 0.0525725628993, 1.88281627502) / 84</f>
        <v>2.0419101416200833</v>
      </c>
      <c r="C146">
        <v>0</v>
      </c>
      <c r="D146" t="s">
        <v>8</v>
      </c>
      <c r="E146">
        <v>10.2369</v>
      </c>
      <c r="F146">
        <v>11.2333</v>
      </c>
      <c r="G146" s="1">
        <f t="shared" si="2"/>
        <v>10.735099999999999</v>
      </c>
    </row>
    <row r="147" spans="1:7" x14ac:dyDescent="0.25">
      <c r="A147" t="s">
        <v>434</v>
      </c>
      <c r="B147" s="1">
        <f>SUM(1.75042102143, 0.0160059458715, 10.3732214526, 1.20911797757, 1.81570881135, 0.126821018564, 0.0125049354329, 1.56683819508, 3.44305200166, 5.58417960418, 2.54743171331, 0.680888212809, 0.506662339563, 1.01785573428, 1.1924752479, 2.99907507344, 0.464742384995, 0.00352675167223, 4.75687040018, 1.31419635299, 0.436483439964, 2.17732125866, 4.53379459538, 0.35659298989, 0.00292721717678, 0.426692905923, 0.975806553143, 0.198682939114, 6.91999010507, 8.72202134868, 0.226278887891, 0.299397681583, 1.51773961324, 0.543820319239, 0.643717683924, 5.76265396471, 1.11820646679, 3.00698952232, 0.295501918173, 11.7135584031, 2.81170278283, 0.210256513129, 0.0965950582499, 0.13085356286, 3.72329197975, 1.09813497414, 0.692257088326, 4.08902721952, 0.673429833998, 0.912847338723, 0.0589328399999, 2.97383927937, 0.946181920518, 2.04534650104, 0.759527089427, 2.7614479222, 0.225617311051, 0.00931102284681, 0.555781827109, 1.29075283289, 0.129089090582, 7.12061883116, 3.1943563152, 0.0201811054198, 0.0109517810691, 0.52484865179, 13.3407421109, 0.0988182390568, 0.151793046322, 3.56035497317, 0.00000166246754765, 0.639125855345, 1.13449754883, 3.21517287643, 4.49197607508, 1.92494670834, 4.67533159938, 1.13009423733, 0.172373755972, 1.29175967626, 4.30528002229, 0.0327106016744, 2.24336940483, 0.681197673581) / 84</f>
        <v>2.0406488063012582</v>
      </c>
      <c r="C147">
        <v>0</v>
      </c>
      <c r="D147" t="s">
        <v>8</v>
      </c>
      <c r="E147">
        <v>68.193899999999999</v>
      </c>
      <c r="F147">
        <v>73.509500000000003</v>
      </c>
      <c r="G147" s="1">
        <f t="shared" si="2"/>
        <v>70.851699999999994</v>
      </c>
    </row>
    <row r="148" spans="1:7" x14ac:dyDescent="0.25">
      <c r="A148" t="s">
        <v>794</v>
      </c>
      <c r="B148" s="1">
        <f>SUM(0.0457310841712, 0.759266632948, 0.109864858368, 6.83090492455, 15.1179838953, 0.372009120355, 7.15894934892, 0.0317702517408, 0.0377592872299, 0.967363259921, 0.287356305025, 0.506865550156, 0.163477775401, 0.579763912461, 0.0211569410919, 3.08331817856, 1.33300732891, 3.97616032552, 10.2393793989, 4.109251605, 11.6723663155, 0.335693939815, 6.24975504635, 0.0171341517686, 5.96410913409, 6.40333150943, 0.0247398386215, 0.0873396218019, 0.247316140553, 0.684529636435, 1.54180070001, 0.0604233330627, 0.00791625221303, 5.50530380179, 0.0481788673968, 4.14981039354, 0.575983750604, 4.25024362048, 0.00144910439845, 0.0384026964411, 1.10114632642, 1.08561316107, 0.62003600384, 5.16393410835, 0.619236873194, 0.724771518973, 15.1106725192, 3.25691227255, 1.23090462, 0.263119619118, 0.269306833749, 0.409386024247, 1.28081526758, 0.689155487793, 0.480757470811, 1.429174643, 0.889024327592, 0.412373991699, 0.0167205720277, 0.524150808656, 0.0645423549359, 0.481171173089, 0.359081382254, 0.280642724322, 2.07726674779, 0.0161082245157, 2.19962551134, 5.84160477139, 0.0237842470467, 0.37986914094, 0.461135303823, 1.11734178086, 2.24726314061, 2.53628607654, 2.62291458377, 6.89217407601, 0.560803114175, 0.32553760152, 0.360342766181, 0.505088972067, 0.337272800322, 0.308593789313, 1.44534556772, 0.338560959703) / 84</f>
        <v>2.0351992511778203</v>
      </c>
      <c r="C148">
        <v>0</v>
      </c>
      <c r="D148" t="s">
        <v>8</v>
      </c>
      <c r="E148">
        <v>9.7581199999999999</v>
      </c>
      <c r="F148">
        <v>13.1722</v>
      </c>
      <c r="G148" s="1">
        <f t="shared" si="2"/>
        <v>11.465160000000001</v>
      </c>
    </row>
    <row r="149" spans="1:7" x14ac:dyDescent="0.25">
      <c r="A149" t="s">
        <v>324</v>
      </c>
      <c r="B149" s="1">
        <f>SUM(2.86605392096, 0.168337296787, 4.1599576572, 0.453137508408, 2.14860602572, 0.525498658146, 2.24248735939, 0.498763944577, 0.00502217416277, 1.19182948203, 1.22470436063, 0.0654550030656, 0.257316187393, 0.115107709897, 0.583079043944, 0.0895351776609, 0.00631208308849, 0.876550018535, 0.117597129946, 3.58164247086, 1.40161233459, 2.95696547832, 0.0387505084214, 0.072093996663, 4.32252476122, 0.265034210964, 0.194210042317, 2.26177974196, 2.03942101377, 0.0255126307726, 0.341482294992, 2.31536463399, 0.105464270114, 5.8789774994, 0.247770462062, 2.43293477671, 5.12114270551, 0.088092896861, 4.1016877864, 0.0114162857178, 0.587174814468, 3.7093525298, 0.624179898288, 0.363657367635, 0.00381169451132, 0.424504240255, 32.1612625225, 2.8894109735, 2.70961441461, 1.25839183512, 0.0908126586602, 0.0599595002797, 0.36288844358, 0.116436569941, 7.45073622192, 0.0983529800569, 0.903281721231, 1.20016149872, 2.32287035972, 0.0296155857099, 2.11376565433, 0.138844467105, 0.103668999619, 3.70447525061, 0.165294282245, 0.277117704623, 1.58511061686, 1.14564057355, 3.25691227255, 4.05176146985, 2.75370775316, 3.32692685749, 0.290113638897, 11.5822743165, 0.291639049605, 2.53506998386, 14.6358505325, 1.99884439418, 0.314682199126, 0.51419213643, 0.326644328725, 0.0543713350767, 1.88462991503, 0.310667714603) / 84</f>
        <v>2.0253322954784081</v>
      </c>
      <c r="C149">
        <v>0</v>
      </c>
      <c r="D149" t="s">
        <v>8</v>
      </c>
      <c r="E149">
        <v>29.655999999999999</v>
      </c>
      <c r="F149">
        <v>26.710999999999999</v>
      </c>
      <c r="G149" s="1">
        <f t="shared" si="2"/>
        <v>28.183499999999999</v>
      </c>
    </row>
    <row r="150" spans="1:7" x14ac:dyDescent="0.25">
      <c r="A150" t="s">
        <v>724</v>
      </c>
      <c r="B150" s="1">
        <f>SUM(0.173319374482, 1.43357938889, 0.00475846366133, 0.0178154260855, 2.26876502489, 6.17690179713, 3.589942866, 0.0307232372528, 0.0319967773963, 0.336860859384, 1.04399280328, 0.20465957609, 0.00769931449217, 0.91831180124, 3.11090422205, 0.669543878095, 0.291394186659, 0.159383834734, 0.826255278442, 1.9684344002, 0.223785423042, 3.93426325694, 0.326721449496, 0.0574441037271, 0.516718993516, 1.07219855191, 0.0282915126991, 1.81260387438, 3.55829424852, 0.671521792807, 0.886377179303, 3.80175085894, 3.3194859565, 2.13425509342, 4.55487873639, 0.0781414082337, 0.121239490833, 2.99070886285, 0.0211267234458, 0.0644474188689, 0.251525158648, 0.366325308857, 2.7272151933, 19.9413685228, 0.548298310736, 0.239386145347, 1.20038860786, 0.34238345583, 0.197101112324, 2.00852900496, 3.5699338899, 1.35049053818, 0.755831309499, 11.8790414845, 0.958489770249, 0.180404757157, 1.3872685341, 1.97920563316, 1.02021564584, 0.0220370777606, 0.359360966967, 2.7937030872, 0.0450749124033, 5.17191851514, 8.00620381067, 3.30513215744, 2.12557729886, 4.7081877786, 0.472751502028, 0.348489241664, 0.104094619026, 0.0260173968954, 0.293214826627, 0.670751036301, 0.0629990752055, 0.474161543144, 0.302807052005, 5.95469908751, 4.24519772001, 4.68650939731, 0.0553973022886, 14.4702729821, 0.267296983341, 1.97861596124) / 84</f>
        <v>1.9677782281102278</v>
      </c>
      <c r="C150">
        <v>0</v>
      </c>
      <c r="D150" t="s">
        <v>8</v>
      </c>
      <c r="E150">
        <v>19.043399999999998</v>
      </c>
      <c r="F150">
        <v>21.845700000000001</v>
      </c>
      <c r="G150" s="1">
        <f t="shared" si="2"/>
        <v>20.44455</v>
      </c>
    </row>
    <row r="151" spans="1:7" x14ac:dyDescent="0.25">
      <c r="A151" t="s">
        <v>479</v>
      </c>
      <c r="B151" s="1">
        <f>SUM(1.62381300443, 0.0718216223936, 4.94674176332, 1.55120559732, 0.000311488980504, 0.301704037041, 0.0882574552229, 3.23166059972, 0.00321185938242, 1.61454023376, 0.203077297672, 1.83392290989, 1.69935533379, 0.242398474412, 2.3192927955, 0.0530271844489, 0.358758767033, 0.807090188571, 3.59476897705, 4.40458598951, 0.200980673552, 3.39058609488, 0.054751434291, 0.976830879262, 5.10519566548, 0.655021044064, 0.0278509163176, 3.25037338904, 0.750822886143, 3.53525424333, 12.6444757659, 1.72145157889, 2.53098531891, 1.15424819576, 0.0247071044224, 0.0311308470786, 3.87677505171, 2.44290050939, 1.74798281957, 0.49548915162, 3.02975743748, 4.44190258068, 1.39004607188, 0.351853762332, 0.0159707717846, 0.01814381605, 0.191362421717, 2.91509606241, 0.00209544864962, 1.15980532248, 0.029639698998, 0.621013195509, 0.0622130270502, 0.200288305628, 1.28672748877, 0.0115453194269, 0.395596430193, 2.16395972488, 3.48492071527, 1.86007829366, 0.176704915354, 0.7373881484, 3.49655088487, 0.0257057927073, 1.12890172109, 0.443227772978, 0.226256003208, 4.24759316181, 3.22787477273, 2.68635406831, 0.918254134438, 2.76294517391, 0.630078579286, 0.753887405489, 0.448656138571, 1.91260975297, 3.54834948123, 2.98808174396, 1.67486231896, 1.59271050226, 4.46313495803, 17.5216781843, 0.831277686834, 10.1841112291) / 84</f>
        <v>1.9503163044607323</v>
      </c>
      <c r="C151">
        <v>0</v>
      </c>
      <c r="D151" t="s">
        <v>8</v>
      </c>
      <c r="E151">
        <v>7.1316600000000001</v>
      </c>
      <c r="F151">
        <v>8.0270100000000006</v>
      </c>
      <c r="G151" s="1">
        <f t="shared" si="2"/>
        <v>7.5793350000000004</v>
      </c>
    </row>
    <row r="152" spans="1:7" x14ac:dyDescent="0.25">
      <c r="A152" t="s">
        <v>399</v>
      </c>
      <c r="B152" s="1">
        <f>SUM(1.81545624936, 0.569015175503, 0.113773692131, 1.6694610097, 0.613811090837, 4.64040131006, 0.146013490573, 0.226385410025, 0.810647251708, 6.24046590595, 2.2474549519, 0.0174822495005, 0.0826299719581, 0.0100545936005, 2.47064190656, 0.141298018928, 0.872745550037, 5.17085827377, 0.0378423702755, 5.34848741852, 0.877825533376, 1.96735296559, 0.00673594467062, 2.0951493893, 0.0900149088378, 2.70524006435, 2.86559388972, 1.35584398386, 3.63173611419, 4.14341685598, 0.0422838214001, 0.0012863282436, 0.00169262532706, 1.09813499374, 0.0138946156416, 0.427956042373, 0.0322743892526, 1.50685212845, 2.10402457546, 0.106801793113, 0.401806013268, 0.483988694616, 7.4378798553, 0.0637054203212, 1.39977297686, 1.15612521019, 0.623467683294, 4.21429520422, 0.0347457116672, 1.33642951095, 0.970697901109, 2.00603594201, 0.000763047123341, 0.217443335356, 6.72730312928, 0.317798186884, 5.02138259302, 0.187087311891, 0.474101743009, 18.4700745615, 0.0241976697613, 17.7222863766, 13.1643545819, 1.64835185432, 2.35988553314, 1.1755586155, 1.40101988014, 5.42550502362, 0.00100274465486, 0.0000400204500623, 0.037603618721, 0.0454570166755, 0.159738916317, 0.357346050681, 0.0732427660411, 0.555398080561, 0.171142287083, 1.54545845612, 1.26823289093, 0.35845427872, 1.57698889548, 0.503439959422, 1.59590175388, 0.569278270768) / 84</f>
        <v>1.923855076513411</v>
      </c>
      <c r="C152">
        <v>0</v>
      </c>
      <c r="D152" t="s">
        <v>8</v>
      </c>
      <c r="E152">
        <v>7.7529700000000004</v>
      </c>
      <c r="F152">
        <v>7.9219499999999998</v>
      </c>
      <c r="G152" s="1">
        <f t="shared" si="2"/>
        <v>7.8374600000000001</v>
      </c>
    </row>
    <row r="153" spans="1:7" x14ac:dyDescent="0.25">
      <c r="A153" t="s">
        <v>168</v>
      </c>
      <c r="B153" s="1">
        <f>SUM(0.130136886434, 0.0449162285352, 1.15070736377, 0.0555803618666, 0.136952812576, 0.0352612311217, 0.12451745333, 0.0312028555592, 0.353126010124, 0.26116421792, 4.84032488554, 0.332751063228, 2.19134729575, 0.893019089319, 1.06313055373, 6.63213687785, 0.121250415384, 0.0232738830959, 1.24483332356, 9.8116187103, 2.61537963203, 1.73349347015, 0.230848841365, 0.14738747336, 0.293928438662, 0.0844548553374, 3.19124063288, 1.84845912239, 0.00963525112834, 1.76374493587, 0.0587319118121, 1.82356523267, 0.341213160422, 0.717739414529, 0.545346997588, 2.2868979004, 3.41182742191, 0.00021238757302, 2.8658205327, 0.532041812277, 5.43728387692, 1.05719636751, 1.22635185461, 0.0132231580055, 0.730381763557, 1.68557109483, 3.43768964809, 0.0044789175093, 3.00946520215, 1.62376292887, 0.338528386401, 2.10066059349, 1.0791364578, 0.311863927379, 2.47228980055, 0.140096933176, 5.44311521444, 0.294549407612, 0.304891019504, 7.28672206025, 0.0101649899677, 31.6194810469, 8.49268161281, 1.20642078791, 0.768554491782, 2.79326252006, 0.411257989337, 0.143669567953, 0.0142574422301, 0.245344035229, 1.1807022079, 0.00780948856024, 0.240023928369, 0.00942044281171, 1.41885700622, 0.213414480804, 0.191542647887, 3.07059259165, 4.32120692807, 0.140277065878, 0.896500132162, 0.832761297464, 0.607526102599, 1.18201080946) / 84</f>
        <v>1.8094549901275601</v>
      </c>
      <c r="C153">
        <v>0</v>
      </c>
      <c r="D153" t="s">
        <v>8</v>
      </c>
      <c r="E153">
        <v>13.0969</v>
      </c>
      <c r="F153">
        <v>9.8814899999999994</v>
      </c>
      <c r="G153" s="1">
        <f t="shared" si="2"/>
        <v>11.489194999999999</v>
      </c>
    </row>
    <row r="154" spans="1:7" x14ac:dyDescent="0.25">
      <c r="A154" t="s">
        <v>584</v>
      </c>
      <c r="B154" s="1">
        <f>SUM(5.59595673446, 0.0444170523424, 0.256372079712, 1.39457655563, 1.14945961199, 0.00485714481059, 0.363033700821, 0.620142392669, 0.244476795366, 2.36639905291, 2.96248786109, 0.311578121081, 4.05247461073, 0.000498444607408, 0.159749573964, 0.000949687867849, 1.54186865483, 0.954613959986, 2.01314757841, 17.5452582207, 2.8813348029, 0.463103207162, 0.253139318356, 0.0353383542696, 0.0211160672141, 0.215917769356, 6.46632199154, 0.000434032192253, 1.21292152187, 0.896398066902, 0.222778187418, 0.027774384713, 1.11959879878, 2.16856998791, 2.29923039898, 0.727966941866, 0.156560955063, 0.00297598084499, 4.88557175592, 0.406224142009, 6.78060842546, 0.875164912195, 0.0928145625542, 0.0557776806453, 0.939655427795, 1.1949117938, 0.185824838016, 2.25592422169, 0.946698196591, 0.126667223661, 2.20273739502, 0.627807523853, 1.15491781869, 0.0596779634974, 7.94908271319, 0.00134775124869, 3.30072475859, 0.00000163378651601, 3.0489954959, 0.464769822141, 1.89408572983, 1.46796628562, 0.249590078851, 9.16934832977, 2.40263204512, 4.12292785175, 10.3389645786, 0.392108542317, 0.109028769006, 3.1158422623, 0.149084745903, 0.571795544075, 1.01919543477, 2.62346048971, 1.64783546806, 6.18969211866, 0.386781506476, 0.0642437756341, 1.14698974723, 0.0149898750699, 0.923626923971, 1.29054721908, 2.5312203295, 1.10478152578) / 84</f>
        <v>1.8004338551744079</v>
      </c>
      <c r="C154">
        <v>0</v>
      </c>
      <c r="D154" t="s">
        <v>8</v>
      </c>
      <c r="E154">
        <v>50.997300000000003</v>
      </c>
      <c r="F154">
        <v>80.160300000000007</v>
      </c>
      <c r="G154" s="1">
        <f t="shared" si="2"/>
        <v>65.578800000000001</v>
      </c>
    </row>
    <row r="155" spans="1:7" x14ac:dyDescent="0.25">
      <c r="A155" t="s">
        <v>639</v>
      </c>
      <c r="B155" s="1">
        <f>SUM(5.11235382847, 0.00499049169018, 0.185230271368, 2.0548986469, 6.75182251078, 4.62460535559, 0.0147009180103, 0.0557296878428, 0.0762437697207, 0.131898432332, 1.44924627392, 1.25926564271, 0.759527089427, 1.54391653405, 0.004879267104, 2.23193430306, 0.0226865091868, 0.187490541651, 3.38548954903, 0.918192802956, 2.82296645787, 2.07810340216, 2.53290841715, 2.62011617754, 0.417319043569, 4.51586427772, 0.556880433053, 0.148766361343, 1.73349347015, 25.5330721898, 0.632297503996, 1.32871237699, 0.071583514054, 0.107127813926, 0.0233037799864, 0.50607271445, 0.327007876525, 0.0487724811819, 2.82654712167, 4.37715707696, 1.62784249603, 1.66584063137, 0.682756850771, 0.048868038443, 0.106931188211, 1.79506532498, 0.105922609575, 0.148057389508, 1.08456531789, 0.749847903507, 0.49135146664, 0.735073280627, 0.0105257537051, 0.659184894313, 0.45632635288, 0.0436752458674, 0.00180020554246, 2.49083018708, 0.261353759768, 0.0567521828585, 4.04692690141, 0.0150404737084, 0.694583185154, 0.404061102961, 0.776623729218, 1.41319749588, 0.122052179044, 5.99673213858, 1.20178479288, 3.8626095096, 2.21213172241, 4.40507618378, 0.69986991129, 2.05115170027, 3.42142068589, 0.011982371587, 0.458906435225, 3.27654211647, 0.798469608753, 0.0551623579147, 1.22399788392, 7.14559803763, 0.164324162283, 3.5526879929) / 84</f>
        <v>1.7287699842168776</v>
      </c>
      <c r="C155">
        <v>0</v>
      </c>
      <c r="D155" t="s">
        <v>8</v>
      </c>
      <c r="E155">
        <v>171.691</v>
      </c>
      <c r="F155">
        <v>148.32</v>
      </c>
      <c r="G155" s="1">
        <f t="shared" si="2"/>
        <v>160.00549999999998</v>
      </c>
    </row>
    <row r="156" spans="1:7" x14ac:dyDescent="0.25">
      <c r="A156" t="s">
        <v>784</v>
      </c>
      <c r="B156" s="1">
        <f>SUM(5.3090043367, 0.0941880176233, 0.1329690009, 0.569826793893, 1.92270156186, 0.0201975858316, 1.32330050872, 0.22025787951, 12.68828992, 0.13641202699, 5.53603626025, 3.60971113627, 0.0623893372911, 5.38460346108, 1.81826931872, 8.73541817307, 0.580501647424, 0.00460798428187, 16.1569800778, 0.0608239346522, 5.23158895586, 0.854315253963, 0.00312238074816, 0.341227553208, 0.109693721662, 0.100549334068, 3.47195314124, 0.352510955944, 1.65236915652, 0.729034753258, 1.18323461113, 0.614870862182, 0.0425621438414, 0.281956823034, 0.216240793016, 1.29569482647, 1.26361320086, 2.33387505898, 0.0509134764966, 1.30732098249, 5.14425698083, 0.21661306662, 0.546359058081, 0.372201045897, 0.163369089854, 0.714418639442, 0.286794661637, 2.53179507024, 1.13450210468, 0.001762222846, 0.00870297828172, 1.00927573792, 2.58645721153, 0.00155880875313, 0.837300991419, 4.70330323847, 0.549444804307, 0.648641243725, 2.57732088023, 1.82993814053, 0.0964104621237, 0.739818931259, 1.37866211852, 1.46695973708, 0.0349278739492, 0.0535421628965, 3.16642259011, 0.108349915636, 0.00163029249267, 1.23216562809, 0.226069466537, 0.227563565101, 0.423142994401, 1.08788820421, 0.326279417721, 0.0888168028064, 0.980391605205, 7.31625401523, 3.79867275907, 2.21731875791, 1.3307194565, 3.0696118903, 1.56202534053, 0.169313085821) / 84</f>
        <v>1.6996441666265536</v>
      </c>
      <c r="C156">
        <v>0</v>
      </c>
      <c r="D156" t="s">
        <v>8</v>
      </c>
      <c r="E156">
        <v>25.793900000000001</v>
      </c>
      <c r="F156">
        <v>30.308900000000001</v>
      </c>
      <c r="G156" s="1">
        <f t="shared" si="2"/>
        <v>28.051400000000001</v>
      </c>
    </row>
    <row r="157" spans="1:7" x14ac:dyDescent="0.25">
      <c r="A157" t="s">
        <v>554</v>
      </c>
      <c r="B157" s="1">
        <f>SUM(1.85534867694, 0.648344094434, 3.13969293533, 0.410575044611, 0.204361664723, 6.91782667061, 1.0982682794, 0.308989411345, 0.795987324569, 0.373042771634, 0.000602400890076, 1.7317478027, 0.321376897162, 0.671399165102, 0.112651975543, 0.00337108111869, 0.0440103706157, 0.0129530682963, 4.55072350477, 0.302497804985, 0.13755656477, 0.893017494115, 2.50186982243, 0.252438976055, 1.15782981781, 2.75100977679, 0.822452552563, 4.22571613929, 1.68230075222, 0.0174989917507, 0.216533553284, 0.513957484614, 0.879429124368, 0.00826882094508, 0.94408601369, 1.08068477533, 2.20270243607, 0.849277115006, 1.89921923451, 0.738032832439, 0.0157672377067, 0.000685429058566, 1.0197749483, 2.61806860222, 0.774163946583, 1.36799210528, 0.718990642843, 2.34320267838, 1.87638363671, 0.0166886744526, 3.03625868642, 0.588669049406, 1.76710057115, 0.10705049951, 0.0136780462291, 2.80801598075, 2.43462188255, 3.90232456976, 0.0341394366433, 0.000751464465658, 7.95385715199, 0.303376727906, 1.09867854744, 2.53898258672, 0.225780908278, 18.3149074937, 3.24927536684, 4.18802772569, 0.357458916136, 0.502806884695, 0.241473311281, 3.89464140575, 0.384293871431, 5.90827934041, 5.2510680119, 3.14537930282, 0.236144787855, 0.232895764069, 2.81151817038, 2.44137347004, 0.445875387786, 1.14618020067, 1.29759368985, 1.77560928194) / 84</f>
        <v>1.6746126144859936</v>
      </c>
      <c r="C157">
        <v>0</v>
      </c>
      <c r="D157" t="s">
        <v>8</v>
      </c>
      <c r="E157">
        <v>77.654700000000005</v>
      </c>
      <c r="F157">
        <v>64.629599999999996</v>
      </c>
      <c r="G157" s="1">
        <f t="shared" si="2"/>
        <v>71.142150000000001</v>
      </c>
    </row>
    <row r="158" spans="1:7" x14ac:dyDescent="0.25">
      <c r="A158" t="s">
        <v>304</v>
      </c>
      <c r="B158" s="1">
        <f>SUM(0.0372322406282, 0.394483493428, 0.0157916146573, 0.44459547775, 0.324326211582, 8.90429761997, 2.85684228484, 1.45337079234, 1.37774602436, 4.30434196241, 16.6559249356, 0.480435348254, 3.13815921186, 6.4834921798, 1.36553213355, 0.120036791826, 0.0221958139844, 0.123878702282, 0.0859264304593, 1.53828772907, 0.162128459273, 3.02908737593, 7.32292992174, 0.351150981071, 1.27428695942, 0.428152628679, 0.377825131342, 2.49611052402, 1.08667219076, 1.90131411465, 0.0657449326654, 2.49664339157, 0.599483903115, 2.46267182098, 0.150608271508, 0.892280043791, 0.0118379975665, 0.127886223759, 2.09647154351, 1.98562719242, 1.99999013265, 0.931553637948, 2.51805550452, 0.401596491939, 0.931311465892, 0.137974103535, 1.3418363685, 0.640701860002, 0.0438829770167, 0.578544081861, 0.0101630456622, 0.00203621407365, 0.0625340968809, 0.300324301766, 0.12004564545, 0.002833510387, 6.77324661914, 5.84669443508, 0.596211352056, 3.42202061303, 0.0681178280702, 1.74631530587, 3.48788679546, 0.150835711688, 0.233589471128, 0.329479452294, 0.902273801306, 0.882684000947, 2.45305999984, 0.715355278301, 0.00460812629975, 0.416325416095, 0.0722645678154, 1.45471787618, 0.064451010708, 0.243794668273, 0.500703081297, 1.56490031513, 0.156108845775, 4.41144054833, 0.325866831533, 2.09818023561, 8.29228972143, 0.000108962550166) / 84</f>
        <v>1.6271752966159654</v>
      </c>
      <c r="C158">
        <v>0</v>
      </c>
      <c r="D158" t="s">
        <v>8</v>
      </c>
      <c r="E158">
        <v>15.203099999999999</v>
      </c>
      <c r="F158">
        <v>14.585100000000001</v>
      </c>
      <c r="G158" s="1">
        <f t="shared" si="2"/>
        <v>14.8941</v>
      </c>
    </row>
    <row r="159" spans="1:7" x14ac:dyDescent="0.25">
      <c r="A159" t="s">
        <v>719</v>
      </c>
      <c r="B159" s="1">
        <f>SUM(8.8835732027, 2.16063846492, 0.17616542336, 4.35786797417, 1.50153724286, 0.195340214676, 0.259277555054, 0.668065388674, 0.159345796394, 0.0540182187421, 1.19730918909, 0.0733569163941, 0.732771970853, 0.892172785696, 0.758833434769, 0.0254113552021, 0.941511399114, 0.0784382219606, 0.339832410351, 2.10477386533, 0.0430621342826, 8.70398355038, 1.85874728986, 1.14720897025, 3.4758616258, 0.0307221832187, 0.0020974935533, 1.65011212859, 0.530146639166, 0.589684968986, 0.0165980447627, 1.44789954101, 0.0000269326194608, 9.10982662506, 1.93158425245, 11.6286336403, 0.0122122108986, 8.51852663302, 0.459217785745, 0.0608876989198, 3.17045113213, 0.0631852906361, 1.4829080347, 0.333266428208, 0.10533950462, 0.00317061173203, 0.234503913258, 0.939026875299, 0.0708321424929, 12.3833701752, 0.219136927238, 6.94145129892, 0.491482757807, 1.51675251062, 0.477195648794, 0.000376071021006, 1.14023409469, 1.33566847102, 0.377249353109, 2.23127707061, 0.0704369373785, 0.148631686784, 1.71031171501, 0.0051242644952, 0.054272803683, 2.28439501392, 2.44462128962, 0.105547984958, 0.124883637643, 1.99043105187, 0.167057423909, 0.534548806663, 0.973290871672, 0.0544933027376, 0.388240486534, 0.0201709565318, 0.125540622169, 1.60045794843, 0.202181014127, 0.287533494664, 0.172091129278, 1.85762047003, 1.4647918299, 0.27100825737) / 84</f>
        <v>1.5160933653650501</v>
      </c>
      <c r="C159">
        <v>0</v>
      </c>
      <c r="D159" t="s">
        <v>8</v>
      </c>
      <c r="E159">
        <v>11.228199999999999</v>
      </c>
      <c r="F159">
        <v>12.1495</v>
      </c>
      <c r="G159" s="1">
        <f t="shared" si="2"/>
        <v>11.688849999999999</v>
      </c>
    </row>
    <row r="160" spans="1:7" x14ac:dyDescent="0.25">
      <c r="A160" t="s">
        <v>809</v>
      </c>
      <c r="B160" s="1">
        <f>SUM(4.50177251699, 0.312950578323, 0.928179616801, 1.42973872189, 0.0165267946434, 0.270856040771, 0.160495619062, 0.0948710412824, 1.20412927133, 0.347282265304, 0.588175934575, 0.0383921729, 1.16150436705, 0.0119988119258, 0.0497559946756, 0.138505118308, 0.0926801043589, 3.40286852997, 0.29990782419, 1.77782483967, 1.8028628387, 1.10369802661, 0.122758319549, 0.0858570067037, 0.101281661654, 0.174577840804, 6.28339814213, 0.023986679583, 0.675175192188, 0.0456497233068, 0.0989260582968, 0.750497061214, 0.0417778741183, 1.30797883235, 1.23663719684, 2.31924734809, 0.0419554912299, 0.000315877287482, 0.0652185002302, 0.0643292284005, 8.68826548234, 0.682496949908, 0.718762022471, 0.384302760382, 2.28700069658, 5.28781433679, 4.98229772407, 0.539335889864, 7.49295413044, 0.972302115335, 0.0210804027956, 0.0181503680481, 1.89768726334, 0.0000363259685059, 0.29072072031, 1.15199780659, 1.01679769968, 1.91584023082, 9.21448411768, 0.00648316577059, 0.612233678783, 5.12600992208, 0.322489465837, 0.1095245052, 0.345709226285, 0.000269059319442, 0.81717522759, 4.05953577926, 0.00451930210624, 1.75901218837, 0.462916307771, 0.0153703528614, 1.381527385, 2.16130301847, 1.51396666271, 0.474161543144, 3.34717319342, 2.24629233036, 0.589408657263, 0.374139744942, 2.82912167216, 0.706153285931, 1.48726001266, 2.43093275191) / 84</f>
        <v>1.3561852445943057</v>
      </c>
      <c r="C160">
        <v>0</v>
      </c>
      <c r="D160" t="s">
        <v>8</v>
      </c>
      <c r="E160">
        <v>76.838499999999996</v>
      </c>
      <c r="F160">
        <v>60.78</v>
      </c>
      <c r="G160" s="1">
        <f t="shared" si="2"/>
        <v>68.809249999999992</v>
      </c>
    </row>
    <row r="161" spans="1:7" x14ac:dyDescent="0.25">
      <c r="A161" t="s">
        <v>73</v>
      </c>
      <c r="B161" s="1">
        <f>SUM(0.633601348512, 0.365293619188, 0.0393321524855, 1.97078541308, 0.0102364651766, 0.325813603383, 1.22640841763, 0.0965327908761, 1.57367679624, 0.0459064924005, 9.05194931713, 7.33738506488, 0.0272208821789, 3.24674668748, 7.92349573512, 5.12074716469, 0.169393574945, 0.545565521392, 4.52695121165, 0.205410862709, 0.0367053207715, 0.747254767582, 0.394747789156, 0.0102641711613, 0.0862900226151, 0.0511978320185, 0.0323860771966, 0.264551696507, 4.79245308234, 1.11223445207, 1.47038825803, 4.48248781445, 0.083101649235, 0.201920210804, 2.82329684638, 6.00285253655, 0.276819082266, 0.00371646766033, 1.22892644418, 1.84250320667, 1.30031625243, 0.217111466804, 1.26990453905, 0.136871663202, 0.00309868892536, 2.29047052931, 2.45362371014, 0.0539048664909, 0.194529407282, 2.33638431914, 0.0030280349926, 1.20794540358, 4.022593889, 0.00897873841896, 0.17272567384, 0.528309942246, 0.0331390409168, 0.207359959638, 1.39344214819, 1.46355347766, 0.00620755288609, 0.192299113844, 2.33095520719, 0.0163954100486, 1.02374353007, 0.564963448766, 0.00594503559663, 1.29296281585, 1.36758119752, 0.630024008066, 1.49850926915, 0.0204942180242, 0.17252827458, 0.037029717268, 1.28836562652, 0.764031479434, 0.00621602824425, 2.3646206928, 0.31223807479, 0.0088439389198, 0.861111854196, 2.13713473806, 0.310531925639, 0.581545570484) / 84</f>
        <v>1.2795014443808703</v>
      </c>
      <c r="C161">
        <v>0</v>
      </c>
      <c r="D161" t="s">
        <v>8</v>
      </c>
      <c r="E161">
        <v>1.4036</v>
      </c>
      <c r="F161">
        <v>1.58335</v>
      </c>
      <c r="G161" s="1">
        <f t="shared" si="2"/>
        <v>1.4934750000000001</v>
      </c>
    </row>
    <row r="162" spans="1:7" x14ac:dyDescent="0.25">
      <c r="A162" t="s">
        <v>609</v>
      </c>
      <c r="B162" s="1">
        <f>SUM(3.02257578334, 0.47482178355, 0.000381676617798, 0.559787520534, 0.0272586279786, 0.00175190185468, 0.000176556836232, 4.45082803013, 0.71621472944, 5.07258971707, 5.28718504044, 1.15715324677, 1.00898871209, 0.0439019089898, 3.14348848069, 0.388378545199, 0.0235584025, 2.04442608973, 0.00747620266026, 0.0356871227058, 0.743314596871, 2.93287684039, 2.55687752756, 0.283672833692, 2.06980031632, 2.69028270246, 0.109379405505, 1.8295550487, 0.143649533107, 1.97718529061, 0.290450130207, 0.00000152563031012, 1.38373042982, 0.0395261889114, 0.00409588122127, 2.38267727243, 0.798338290047, 0.000184077548069, 0.291689538801, 1.14564057357, 0.562110847545, 0.0257044775398, 7.15736289308, 0.478724642613, 2.29709264365, 0.151435792205, 0.37553999168, 0.146623754333, 0.151708805792, 1.82919834249, 0.214263395482, 1.03667985793, 1.27144122296, 0.0997645685173, 0.0977336836458, 1.11037200519, 1.51300826904, 0.0000193813850561, 2.68537923531, 0.333996624619, 0.127483937585, 1.24365628657, 1.66653474668, 10.50612878, 0.317305411073, 1.34205230609, 2.24723154882, 0.197441490218, 0.032507809675, 1.58851962372, 0.148933249858, 2.74180565575, 3.91777040368, 0.00000208024031275, 1.62931337462, 0.115883931825, 0.0683784980162, 1.26046300791, 0.124142093436, 0.419122108289, 1.92616530248, 1.39766263644, 0.0966596285497, 2.17928397014) / 84</f>
        <v>1.2615734095142785</v>
      </c>
      <c r="C162">
        <v>0</v>
      </c>
      <c r="D162" t="s">
        <v>8</v>
      </c>
      <c r="E162">
        <v>11.6759</v>
      </c>
      <c r="F162">
        <v>11.512700000000001</v>
      </c>
      <c r="G162" s="1">
        <f t="shared" si="2"/>
        <v>11.5943</v>
      </c>
    </row>
    <row r="163" spans="1:7" x14ac:dyDescent="0.25">
      <c r="A163" t="s">
        <v>544</v>
      </c>
      <c r="B163" s="1">
        <f>SUM(0.197731989159, 0.845147467433, 0.33410994692, 1.701476409, 5.86707731189, 0.012109742778, 5.02513444593, 2.20525178946, 1.17311302545, 0.0102317280196, 0.00936848755468, 0.348121136986, 0.322614919156, 0.308270304477, 2.19102943841, 0.912648155379, 0.013391415267, 1.03423082044, 0.0714347747509, 0.0319410619147, 0.75529869266, 0.130320374617, 2.17124190625, 1.03670454651, 0.0104370523141, 4.60079638801, 1.01750861908, 1.1884030172, 0.789571886129, 1.82427601399, 1.15508228081, 0.559507733382, 0.214890489851, 0.79276923022, 0.429648118591, 1.54710984483, 1.3784064489, 0.116907419991, 2.23138886345, 1.01531208354, 2.26826789138, 1.51309718886, 4.09215154458, 0.536013902564, 1.06215839757, 6.84219330779, 0.851888908923, 4.48311497417, 0.801693981325, 3.7431188782, 0.296156653308, 4.31824885462, 1.08956512637, 0.00468629628632, 8.90902277618, 1.99684976352, 1.94079723427, 0.00945684547328, 0.201763753414, 0.0264015679153, 1.45585441598, 1.85583338625, 0.562472624466, 0.0856652961864, 0.286011083877, 2.4621588314, 0.0915579832966, 0.494026561983, 0.186333562499, 0.395916746334, 1.61695594886, 0.0460487422934, 0.0452920269503, 0.129234456607, 0.016510032383, 1.5813095159, 0.144039811273, 0.297382553514, 0.735803583811, 0.856448139218, 0.0355681036706, 0.00028773753367, 1.85552622269, 0.032302167131) / 84</f>
        <v>1.2599428900181648</v>
      </c>
      <c r="C163">
        <v>0</v>
      </c>
      <c r="D163" t="s">
        <v>8</v>
      </c>
      <c r="E163">
        <v>17.292999999999999</v>
      </c>
      <c r="F163">
        <v>17.491900000000001</v>
      </c>
      <c r="G163" s="1">
        <f t="shared" si="2"/>
        <v>17.39245</v>
      </c>
    </row>
    <row r="164" spans="1:7" x14ac:dyDescent="0.25">
      <c r="A164" t="s">
        <v>78</v>
      </c>
      <c r="B164" s="1">
        <f>SUM(0.680637823684, 0.549433545442, 0.651776648491, 1.53456318674, 5.04692879511, 0.00000162918135274, 4.63234703266, 1.18770086487, 1.53094311308, 3.67910698269, 0.852742905677, 1.03668648891, 1.27681646183, 4.75018907501, 1.21185872245, 0.105296512993, 0.321011092987, 0.361709168693, 0.692522973516, 1.74208940859, 1.31950380642, 0.578544081861, 0.367948444457, 2.54210014809, 2.0082618914, 1.61840109072, 0.0878273904608, 4.20102315044, 0.863396580198, 1.71385381965, 4.58214747985, 0.415609355295, 0.197960268971, 0.523368978542, 0.767168455358, 0.379513560936, 1.9555941547, 0.00287584825228, 0.692625782065, 0.342209064916, 0.000127153509826, 1.64569142585, 0.120297822533, 1.03393581301, 0.343598252888, 0.28417525065, 0.0024492883705, 0.508544763809, 0.0622194738182, 2.73675529666, 0.00342006311943, 0.68731450064, 1.97327487225, 0.0839071772853, 2.68830128715, 1.1126501313, 0.810116158493, 1.68459040998, 1.78002005114, 2.05507713989, 0.000934054232353, 0.0531290547185, 1.69029048439, 0.376781098949, 0.00615491034762, 2.5463572525, 0.59396246533, 0.412839811741, 2.68706134319, 0.779335750148, 0.918465433565, 0.896862423408, 0.638375975971, 0.269430826607, 1.47320102011, 6.04506137003, 1.88438754696, 2.34991754791, 0.0392205396398, 0.931609103909, 0.309835363072, 0.0244818623465, 2.0130046841, 0.284188544699) / 84</f>
        <v>1.2362577450643624</v>
      </c>
      <c r="C164">
        <v>0</v>
      </c>
      <c r="D164" t="s">
        <v>8</v>
      </c>
      <c r="E164">
        <v>30.892900000000001</v>
      </c>
      <c r="F164">
        <v>32.968600000000002</v>
      </c>
      <c r="G164" s="1">
        <f t="shared" si="2"/>
        <v>31.930750000000003</v>
      </c>
    </row>
    <row r="165" spans="1:7" x14ac:dyDescent="0.25">
      <c r="A165" t="s">
        <v>269</v>
      </c>
      <c r="B165" s="1">
        <f>SUM(0.0450750914816, 4.47892350887, 1.05375552491, 0.310736913524, 7.8186110485, 0.0234390958977, 0.171491577151, 0.152653648529, 0.574065736085, 0.735335601612, 1.34036970992, 5.91102013243, 1.1318802866, 0.010807140761, 0.463391135439, 0.119677323081, 0.0807327775169, 0.233816384317, 0.0283974787813, 2.3246437019, 1.54359449884, 0.352492857723, 0.735718644424, 0.0214185202418, 0.510325070844, 4.4177829059, 0.486118305867, 0.293345829785, 4.91982308722, 0.87793388593, 0.443098366843, 0.00973495078446, 2.17205500072, 2.18293874186, 0.000619203218227, 0.0906476547304, 0.372168888986, 2.39181699501, 0.548802380402, 1.62630254955, 0.118481366869, 0.55252811423, 1.71929990794, 9.40384300662, 0.419342599522, 0.114234739147, 1.06183156863, 0.108318919307, 0.391745112799, 3.34783570241, 2.58876148209, 1.86852489706, 0.236138136833, 1.28785329454, 0.201672314295, 1.85873084904, 3.06833671708, 4.49740659234, 0.000925091013496, 1.75518856926, 2.92374030635, 1.16743446943, 0.686675792819, 0.227605302381, 0.501654110529, 0.294004722579, 0.136833811549, 1.90950081549, 0.052395297662, 0.423263883463, 0.227605302381, 0.501654110529, 0.294004722579, 0.136833811549, 1.90950081549, 0.052395297662, 0.423263883463, 1.64378114662, 2.1178969201, 0.0304540740073, 0.0825609236011, 0.60493696609, 0.00170775501614, 1.31158789717) / 84</f>
        <v>1.2293792056633381</v>
      </c>
      <c r="C165">
        <v>0</v>
      </c>
      <c r="D165" t="s">
        <v>8</v>
      </c>
      <c r="E165">
        <v>0.25530700000000001</v>
      </c>
      <c r="F165">
        <v>0.204069</v>
      </c>
      <c r="G165" s="1">
        <f t="shared" si="2"/>
        <v>0.229688</v>
      </c>
    </row>
    <row r="166" spans="1:7" x14ac:dyDescent="0.25">
      <c r="A166" t="s">
        <v>53</v>
      </c>
      <c r="B166" s="1">
        <f>SUM(2.51494928304, 0.00274639512869, 0.161875941925, 0.0482101125619, 1.13563386665, 0.165262708272, 0.0269504785983, 5.54228188564, 0.762743289341, 2.08393456362, 0.261135087717, 2.14840668594, 1.97085063311, 0.380659715326, 0.798002597889, 0.138664082862, 1.99499180076, 0.0353144495914, 0.0475878661966, 1.47182563412, 0.0146818390637, 4.1272303479, 0.854163714001, 0.971029682346, 4.11991963225, 0.523012950326, 11.8973805841, 3.91982782747, 4.10646828402, 2.25444928624, 0.0247733360561, 0.0186477092601, 0.0361408079947, 0.0666028903382, 0.0537686017138, 0.588184188716, 0.868785894597, 0.005100721378, 0.29880779681, 0.26270151962, 0.00821537651628, 0.298605146369, 2.41519668499, 0.356015667695, 2.66295749708, 0.0487544030834, 0.121644298009, 0.974146760516, 0.659586912607, 5.18602930132, 0.767522229655, 1.45263843533, 0.97612571212, 0.00483602112446, 1.68477477765, 0.97520069081, 0.522921679006, 1.15480283244, 0.0780923534444, 2.03890324098, 0.0032509405387, 0.251385156884, 1.44688816744, 4.13011985692, 1.98648203162, 0.718696663852, 0.433698912297, 0.693339583513, 0.0277402685848, 0.253717936323, 3.65058662056, 0.170743803745, 0.847713287468, 1.22418660901, 0.214517869039, 0.00476800982678, 0.748612333094, 1.92291072352, 0.358140710637, 0.347080506761, 0.274506598222, 0.229238683741, 2.02336619969, 0.221500951753) / 84</f>
        <v>1.2056412754556471</v>
      </c>
      <c r="C166">
        <v>0</v>
      </c>
      <c r="D166" t="s">
        <v>8</v>
      </c>
      <c r="E166">
        <v>7.9885399999999995E-2</v>
      </c>
      <c r="F166">
        <v>8.4963899999999995E-2</v>
      </c>
      <c r="G166" s="1">
        <f t="shared" si="2"/>
        <v>8.2424649999999988E-2</v>
      </c>
    </row>
    <row r="167" spans="1:7" x14ac:dyDescent="0.25">
      <c r="A167" t="s">
        <v>459</v>
      </c>
      <c r="B167" s="1">
        <f>SUM(1.03504067446, 0.244863492426, 0.0584491751594, 0.0482562592901, 0.0490589849569, 0.630940682352, 0.00986452013065, 3.46290751742, 1.41738614305, 4.28348007407, 2.98570758205, 8.11538816535, 1.34985698707, 1.67113135725, 0.0211378747976, 0.0200652557708, 0.720383987748, 0.0496163488688, 0.128433087499, 0.0278152256266, 0.12335246558, 1.26337176852, 0.547712224602, 0.252553321151, 0.0376356056804, 1.11792130926, 0.802871425326, 0.000361153160119, 0.107369656259, 0.543234721826, 0.00851174584333, 0.355750961531, 0.37761581834, 0.00211076166032, 0.29867499514, 4.33894241816, 0.0301878417926, 0.518089978226, 0.147289486751, 0.818165248597, 0.801704157451, 0.0786523833978, 3.63593876983, 0.235363125188, 0.355632965616, 0.293018469212, 1.22998945219, 0.009704280144, 0.429884909922, 10.0923963822, 5.02450288719, 4.03604866718, 0.0930828931572, 0.075962480518, 0.197791961991, 0.417499067758, 0.305492857592, 1.56091515161, 0.576210797661, 0.301441612175, 2.40769467437, 0.249557349181, 0.160253717287, 2.97721313002, 0.155793837648, 3.1167740791, 2.06309050117, 0.73565415167, 0.142635288983, 2.8527729085, 0.328551719861, 0.233906025494, 0.00509553148506, 0.343554074339, 0.142738573156, 7.11953361469, 1.5538430168, 2.0479637614, 0.000202205319245, 0.739865764395, 0.000000593807635443, 0.110250755091, 3.45134731965, 0.122041019371) / 84</f>
        <v>1.1765842046133639</v>
      </c>
      <c r="C167">
        <v>0</v>
      </c>
      <c r="D167" t="s">
        <v>8</v>
      </c>
      <c r="E167">
        <v>46.749400000000001</v>
      </c>
      <c r="F167">
        <v>44.0383</v>
      </c>
      <c r="G167" s="1">
        <f t="shared" si="2"/>
        <v>45.39385</v>
      </c>
    </row>
    <row r="168" spans="1:7" x14ac:dyDescent="0.25">
      <c r="A168" t="s">
        <v>379</v>
      </c>
      <c r="B168" s="1">
        <f>SUM(6.33705299826, 1.09612229882, 2.24018107168, 0.000454589615373, 0.196429620043, 3.11705476209, 0.132775526695, 8.33967370337, 0.00109756638169, 0.000416385418489, 0.0476412010645, 0.00000197186353574, 5.96654241697, 0.536586846068, 1.14327710467, 0.00279319710202, 0.586825722187, 0.277516594441, 8.84139605849, 1.92329597251, 0.0115437569622, 1.30293094325, 0.54676318369, 0.322902210645, 0.122069961943, 0.0557967549692, 0.827352276426, 0.0129682022224, 4.42463750421, 0.412321851891, 1.89259244108, 1.05645666481, 0.294563744852, 0.982023925978, 1.14971638193, 0.16981012046, 0.339897678366, 0.440598336508, 5.40740017009, 0.0135137110668, 0.652379966597, 2.29308879355, 0.0806561481683, 0.0137901973454, 4.17634083227, 2.76694317676, 0.0778980283332, 0.239168296051, 1.69236830874, 0.343136648918, 0.0000628820391825, 0.83126475665, 0.518133800479, 0.0905745815963, 0.188226839571, 0.289405108627, 2.4890887937, 0.000864273065993, 1.9471598995, 0.0450846640899, 0.000830716582694, 1.4200281141, 0.0753686084419, 0.241473311281, 0.918738570013, 0.0856498993338, 0.897098508808, 0.255794437019, 1.79988753661, 0.209447770036, 0.104823618203, 0.351817128015, 0.836757471236, 1.33394935204, 0.722304559389, 0.158878216921, 0.0344222861063, 0.70689302388, 0.000307431691112, 0.138270936744, 1.47484645108, 1.45776687329, 0.311834117347, 0.370111575726) / 84</f>
        <v>1.109713475464694</v>
      </c>
      <c r="C168">
        <v>0</v>
      </c>
      <c r="D168" t="s">
        <v>8</v>
      </c>
      <c r="E168">
        <v>5.1377199999999998</v>
      </c>
      <c r="F168">
        <v>4.7911000000000001</v>
      </c>
      <c r="G168" s="1">
        <f t="shared" si="2"/>
        <v>4.96441</v>
      </c>
    </row>
    <row r="169" spans="1:7" x14ac:dyDescent="0.25">
      <c r="A169" t="s">
        <v>103</v>
      </c>
      <c r="B169" s="1">
        <f>SUM(0.0599897202333, 0.0838420494692, 2.09436561815, 3.3015647221, 2.46246202345, 0.0184103981709, 0.608222946048, 5.35778696339, 5.97254438349, 0.0100555306185, 3.1505522759, 0.524013232714, 4.01582195278, 0.870621843741, 0.0399338130957, 0.286085966208, 0.0177012563983, 2.44177870052, 6.51171316709, 1.66544300658, 0.0136092274003, 0.992390295999, 1.33055651454, 0.000477708742748, 0.107638798295, 0.0588941248576, 0.00299412188109, 0.231231965014, 0.281735545485, 0.150139407574, 0.540401418359, 0.0142482493605, 2.39436948746, 0.221578129422, 0.283643321171, 1.86186702838, 4.0973620721, 0.383164547812, 0.0185701487242, 3.12887145586, 0.491441874946, 0.0203492046108, 0.264302170065, 1.49731268346, 0.451050284337, 0.236233893388, 0.0604613426031, 0.0175003482281, 0.47819274185, 0.595809339418, 0.0104593908583, 0.0978865981088, 1.08201516333, 0.433006185171, 6.73206535092, 0.237522340687, 0.595809339418, 0.0104593908583, 0.0978865981088, 1.08201516333, 0.433006185171, 6.73206535092, 0.237522340687, 0.0138375942696, 0.404314718833, 0.253634039347, 0.0428019063624, 0.0440327532179, 0.618418460631, 0.000091748098904, 0.37326832134, 0.402950121549, 0.00641191527563, 1.16086435655, 0.151659547766, 0.00126667961911, 0.419023408777, 0.160016150148, 2.28466454142, 0.429145082611, 3.494461005, 4.00135987563, 0.00311889953541, 0.349430878288) / 84</f>
        <v>1.0966166478967558</v>
      </c>
      <c r="C169">
        <v>0</v>
      </c>
      <c r="D169" t="s">
        <v>8</v>
      </c>
      <c r="E169">
        <v>7.3013899999999996</v>
      </c>
      <c r="F169">
        <v>8.9479699999999998</v>
      </c>
      <c r="G169" s="1">
        <f t="shared" si="2"/>
        <v>8.1246799999999997</v>
      </c>
    </row>
    <row r="170" spans="1:7" x14ac:dyDescent="0.25">
      <c r="A170" t="s">
        <v>519</v>
      </c>
      <c r="B170" s="1">
        <f>SUM(0.975625105531, 0.0612922417932, 0.0228317090465, 0.0325755214458, 0.506738952375, 0.30074139683, 0.171569437107, 0.00969972000264, 0.000888477587253, 1.20257018541, 1.02735469957, 1.90423699413, 0.491870148668, 0.262192127804, 0.371679398454, 0.0753651083327, 2.36866152984, 1.11070801723, 0.0635451935135, 0.454544516009, 0.0157484338638, 0.0713849383343, 0.0490144137278, 1.1372237316, 0.279190024975, 1.88738298622, 0.384532299473, 0.206034675452, 0.12990412563, 0.117138065247, 0.127577253179, 0.122927474781, 1.36318026331, 0.543464564772, 0.0210139099796, 1.46369032556, 0.603952057762, 0.525639846967, 0.0649157702341, 0.0258557660064, 0.693220497497, 0.0880940287917, 0.512252690166, 0.0281975420259, 0.0340637722089, 0.130838399423, 2.10850197849, 0.282366675294, 0.476907640947, 0.235757069196, 0.449467672311, 3.34979948828, 0.6255531465, 0.000418769742143, 2.39379524867, 0.182514292886, 3.28282023043, 0.250133922472, 0.0017496248204, 0.255225267344, 0.0245476887824, 0.972010269345, 0.433031243021, 0.0683143356378, 1.21979707115, 0.421805914293, 3.13350661414, 0.929979000217, 0.0170690092233, 0.933924500517, 0.0480150358075, 1.23174387192, 0.205211389706, 1.44345586082, 1.1751991178, 0.019462603636, 0.92471571338, 3.4885457235, 1.09205882761, 1.66273229862, 0.634405320436, 0.489608763689, 0.861860148306, 0.0800266252649) / 84</f>
        <v>0.68389483704845899</v>
      </c>
      <c r="C170">
        <v>0</v>
      </c>
      <c r="D170" t="s">
        <v>8</v>
      </c>
      <c r="E170">
        <v>83.904300000000006</v>
      </c>
      <c r="F170">
        <v>59.4084</v>
      </c>
      <c r="G170" s="1">
        <f t="shared" si="2"/>
        <v>71.656350000000003</v>
      </c>
    </row>
  </sheetData>
  <autoFilter ref="A1:G1"/>
  <conditionalFormatting sqref="B2:B170">
    <cfRule type="colorScale" priority="1">
      <colorScale>
        <cfvo type="num" val="0"/>
        <cfvo type="num" val="50"/>
        <color rgb="FFFFFFFF"/>
        <color rgb="FFFF0000"/>
      </colorScale>
    </cfRule>
  </conditionalFormatting>
  <conditionalFormatting sqref="D2:D170">
    <cfRule type="expression" dxfId="0" priority="2" stopIfTrue="1">
      <formula>NOT(ISERROR(SEARCH("yes",D2)))</formula>
    </cfRule>
  </conditionalFormatting>
  <conditionalFormatting sqref="E2:E170">
    <cfRule type="colorScale" priority="3">
      <colorScale>
        <cfvo type="num" val="0"/>
        <cfvo type="num" val="100"/>
        <color rgb="FFFFFFFF"/>
        <color rgb="FF33FF00"/>
      </colorScale>
    </cfRule>
  </conditionalFormatting>
  <conditionalFormatting sqref="F2:G170">
    <cfRule type="colorScale" priority="4">
      <colorScale>
        <cfvo type="num" val="0"/>
        <cfvo type="num" val="100"/>
        <color rgb="FFFFFFFF"/>
        <color rgb="FF33FF0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Hits by Reagent</vt:lpstr>
      <vt:lpstr>primary_screen-chi_squared_anal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Jenn</cp:lastModifiedBy>
  <dcterms:created xsi:type="dcterms:W3CDTF">2017-01-11T11:00:01Z</dcterms:created>
  <dcterms:modified xsi:type="dcterms:W3CDTF">2017-11-10T16:16:48Z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8760670c-caa3-4079-9b67-159ba4523510</vt:lpwstr>
  </property>
</Properties>
</file>